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mitgaku02\デスクトップ\授業料免除\※新様式\授業料変更点及び検討事項\4_要項最終版（学生支援係に送付）\"/>
    </mc:Choice>
  </mc:AlternateContent>
  <xr:revisionPtr revIDLastSave="0" documentId="13_ncr:1_{D917657C-D3AE-46AA-AA6E-AD367280C64E}" xr6:coauthVersionLast="47" xr6:coauthVersionMax="47" xr10:uidLastSave="{00000000-0000-0000-0000-000000000000}"/>
  <workbookProtection workbookAlgorithmName="SHA-512" workbookHashValue="psdJGpRxzJpi4NiJ7IWsERzqAHNBAWYgo5DPlmHrW4xS9cqUUeYciRpZvOZx1j4oPb5mA7u996QwEnzbsm7KNA==" workbookSaltValue="xemMx1FihrZMXXa/Q8dO1g==" workbookSpinCount="100000" lockStructure="1"/>
  <bookViews>
    <workbookView xWindow="-98" yWindow="-98" windowWidth="28996" windowHeight="15675" xr2:uid="{3A711CD2-4975-497E-AA76-C7C728A2EDC1}"/>
  </bookViews>
  <sheets>
    <sheet name="様式1" sheetId="5" r:id="rId1"/>
    <sheet name="様式1_家庭状況" sheetId="7" r:id="rId2"/>
    <sheet name="様式2" sheetId="3" r:id="rId3"/>
    <sheet name="様式3" sheetId="9" r:id="rId4"/>
    <sheet name="以降非表示、ブック保護→" sheetId="12" state="hidden" r:id="rId5"/>
    <sheet name="マスターデータ" sheetId="6" state="hidden" r:id="rId6"/>
    <sheet name="家計状況集計シート" sheetId="11" state="hidden" r:id="rId7"/>
    <sheet name="授業料入力シート" sheetId="10" state="hidden" r:id="rId8"/>
    <sheet name="申請者データ" sheetId="13" state="hidden" r:id="rId9"/>
  </sheets>
  <definedNames>
    <definedName name="_xlnm.Print_Area" localSheetId="0">様式1!$A$1:$L$24</definedName>
    <definedName name="_xlnm.Print_Area" localSheetId="1">様式1_家庭状況!$A$1:$P$24</definedName>
    <definedName name="_xlnm.Print_Area" localSheetId="2">様式2!$A$1:$L$34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3" i="10" l="1" a="1"/>
  <c r="J33" i="10" s="1"/>
  <c r="BK2" i="13"/>
  <c r="BF2" i="13"/>
  <c r="BE2" i="13"/>
  <c r="BD2" i="13"/>
  <c r="BC2" i="13"/>
  <c r="BB2" i="13"/>
  <c r="BA2" i="13"/>
  <c r="AZ2" i="13"/>
  <c r="AY2" i="13"/>
  <c r="AX2" i="13"/>
  <c r="AW2" i="13"/>
  <c r="AV2" i="13"/>
  <c r="AU2" i="13"/>
  <c r="AT2" i="13"/>
  <c r="AS2" i="13"/>
  <c r="AR2" i="13"/>
  <c r="AQ2" i="13"/>
  <c r="AP2" i="13"/>
  <c r="AO2" i="13"/>
  <c r="AN2" i="13"/>
  <c r="AM2" i="13"/>
  <c r="AL2" i="13"/>
  <c r="AK2" i="13"/>
  <c r="AJ2" i="13"/>
  <c r="AI2" i="13"/>
  <c r="AH2" i="13"/>
  <c r="AG2" i="13"/>
  <c r="AF2" i="13"/>
  <c r="AE2" i="13"/>
  <c r="AD2" i="13"/>
  <c r="AC2" i="13"/>
  <c r="S2" i="13"/>
  <c r="R2" i="13"/>
  <c r="Q2" i="13"/>
  <c r="P2" i="13"/>
  <c r="O2" i="13"/>
  <c r="N2" i="13"/>
  <c r="M2" i="13"/>
  <c r="L2" i="13"/>
  <c r="K2" i="13"/>
  <c r="G2" i="13"/>
  <c r="F2" i="13"/>
  <c r="C2" i="13"/>
  <c r="B2" i="13"/>
  <c r="E2" i="13"/>
  <c r="D2" i="13"/>
  <c r="B9" i="3"/>
  <c r="A20" i="5"/>
  <c r="D26" i="3"/>
  <c r="B30" i="3"/>
  <c r="B29" i="3"/>
  <c r="E2" i="10"/>
  <c r="C2" i="10"/>
  <c r="A1" i="10"/>
  <c r="G34" i="10"/>
  <c r="F34" i="10"/>
  <c r="E34" i="10"/>
  <c r="D34" i="10"/>
  <c r="C34" i="10"/>
  <c r="G32" i="10"/>
  <c r="F32" i="10"/>
  <c r="E32" i="10"/>
  <c r="D32" i="10"/>
  <c r="C32" i="10"/>
  <c r="G30" i="10"/>
  <c r="F30" i="10"/>
  <c r="E30" i="10"/>
  <c r="D30" i="10"/>
  <c r="C30" i="10"/>
  <c r="G28" i="10"/>
  <c r="F28" i="10"/>
  <c r="E28" i="10"/>
  <c r="D28" i="10"/>
  <c r="C28" i="10"/>
  <c r="G26" i="10"/>
  <c r="F26" i="10"/>
  <c r="E26" i="10"/>
  <c r="D26" i="10"/>
  <c r="C26" i="10"/>
  <c r="G24" i="10"/>
  <c r="F24" i="10"/>
  <c r="E24" i="10"/>
  <c r="D24" i="10"/>
  <c r="C24" i="10"/>
  <c r="C2" i="11" l="1"/>
  <c r="C3" i="11"/>
  <c r="C1" i="11"/>
  <c r="E2" i="11" l="1" a="1"/>
  <c r="E4" i="10"/>
  <c r="D4" i="10"/>
  <c r="C4" i="10"/>
  <c r="B4" i="10"/>
  <c r="E14" i="10" l="1"/>
  <c r="D14" i="10"/>
  <c r="F14" i="10" s="1"/>
  <c r="AC42" i="10" s="1"/>
  <c r="C14" i="10"/>
  <c r="Z42" i="10" s="1"/>
  <c r="D12" i="10"/>
  <c r="V42" i="10" s="1"/>
  <c r="C12" i="10"/>
  <c r="U42" i="10" s="1"/>
  <c r="E12" i="10"/>
  <c r="W42" i="10" s="1"/>
  <c r="D10" i="10"/>
  <c r="Q42" i="10" s="1"/>
  <c r="E10" i="10"/>
  <c r="E2" i="11"/>
  <c r="C10" i="10" s="1"/>
  <c r="P42" i="10" s="1"/>
  <c r="CQ42" i="10"/>
  <c r="CI42" i="10"/>
  <c r="BU42" i="10"/>
  <c r="BR42" i="10"/>
  <c r="BB42" i="10"/>
  <c r="AT42" i="10"/>
  <c r="AB42" i="10"/>
  <c r="AA42" i="10"/>
  <c r="O42" i="10"/>
  <c r="N42" i="10"/>
  <c r="L42" i="10"/>
  <c r="K42" i="10"/>
  <c r="E42" i="10"/>
  <c r="C42" i="10"/>
  <c r="B42" i="10"/>
  <c r="CB42" i="10"/>
  <c r="BZ42" i="10"/>
  <c r="BY42" i="10"/>
  <c r="BX42" i="10"/>
  <c r="BV42" i="10"/>
  <c r="BT42" i="10"/>
  <c r="BS42" i="10"/>
  <c r="BP42" i="10"/>
  <c r="BN42" i="10"/>
  <c r="BM42" i="10"/>
  <c r="BL42" i="10"/>
  <c r="BJ42" i="10"/>
  <c r="BI42" i="10"/>
  <c r="BH42" i="10"/>
  <c r="BG42" i="10"/>
  <c r="BF42" i="10"/>
  <c r="CM27" i="10"/>
  <c r="BD42" i="10"/>
  <c r="BC42" i="10"/>
  <c r="BA42" i="10"/>
  <c r="AZ42" i="10"/>
  <c r="AX42" i="10"/>
  <c r="AV42" i="10"/>
  <c r="AU42" i="10"/>
  <c r="G20" i="10"/>
  <c r="AS42" i="10" s="1"/>
  <c r="AP42" i="10"/>
  <c r="AO42" i="10"/>
  <c r="CJ42" i="10"/>
  <c r="G18" i="10"/>
  <c r="AN42" i="10" s="1"/>
  <c r="AK42" i="10"/>
  <c r="AJ42" i="10"/>
  <c r="J16" i="10"/>
  <c r="AG42" i="10"/>
  <c r="AF42" i="10"/>
  <c r="AE42" i="10"/>
  <c r="J14" i="10"/>
  <c r="CG42" i="10"/>
  <c r="CR42" i="10"/>
  <c r="K6" i="10"/>
  <c r="I6" i="10"/>
  <c r="H6" i="10"/>
  <c r="L5" i="10"/>
  <c r="K5" i="10"/>
  <c r="I5" i="10"/>
  <c r="H5" i="10"/>
  <c r="F5" i="10"/>
  <c r="E5" i="10"/>
  <c r="J5" i="10"/>
  <c r="G6" i="10"/>
  <c r="J10" i="10" s="1"/>
  <c r="CE42" i="10" s="1"/>
  <c r="F6" i="10"/>
  <c r="I10" i="10" s="1"/>
  <c r="E6" i="10"/>
  <c r="G42" i="10"/>
  <c r="F42" i="10"/>
  <c r="D42" i="10"/>
  <c r="CP42" i="10"/>
  <c r="D27" i="9"/>
  <c r="D26" i="9"/>
  <c r="D25" i="9"/>
  <c r="D24" i="9"/>
  <c r="D23" i="9"/>
  <c r="D22" i="9"/>
  <c r="D21" i="9"/>
  <c r="D10" i="9"/>
  <c r="D9" i="9"/>
  <c r="D8" i="9"/>
  <c r="C3" i="6"/>
  <c r="B3" i="6"/>
  <c r="D3" i="6" s="1"/>
  <c r="G16" i="5" s="1"/>
  <c r="E2" i="6"/>
  <c r="D2" i="6"/>
  <c r="A18" i="5" s="1"/>
  <c r="D4" i="9"/>
  <c r="B4" i="9"/>
  <c r="D3" i="9"/>
  <c r="B3" i="9"/>
  <c r="H4" i="7"/>
  <c r="F16" i="7"/>
  <c r="N16" i="7"/>
  <c r="N5" i="7"/>
  <c r="F6" i="7"/>
  <c r="F5" i="7"/>
  <c r="N4" i="7"/>
  <c r="J6" i="3"/>
  <c r="F6" i="3"/>
  <c r="B6" i="3"/>
  <c r="J3" i="3"/>
  <c r="F4" i="7"/>
  <c r="I25" i="3"/>
  <c r="D25" i="3"/>
  <c r="D28" i="3" l="1"/>
  <c r="I26" i="3"/>
  <c r="K10" i="10"/>
  <c r="CF42" i="10" s="1"/>
  <c r="G14" i="10"/>
  <c r="AD42" i="10" s="1"/>
  <c r="CH42" i="10"/>
  <c r="J42" i="10"/>
  <c r="G16" i="10"/>
  <c r="AI42" i="10" s="1"/>
  <c r="H24" i="10" a="1"/>
  <c r="H24" i="10" s="1"/>
  <c r="AY42" i="10" s="1"/>
  <c r="J12" i="10"/>
  <c r="AW42" i="10"/>
  <c r="H32" i="10" a="1"/>
  <c r="H32" i="10" s="1"/>
  <c r="BW42" i="10" s="1"/>
  <c r="H34" i="10" a="1"/>
  <c r="H34" i="10" s="1"/>
  <c r="CC42" i="10" s="1"/>
  <c r="H30" i="10" a="1"/>
  <c r="H30" i="10" s="1"/>
  <c r="BQ42" i="10" s="1"/>
  <c r="R42" i="10"/>
  <c r="H26" i="10" a="1"/>
  <c r="H26" i="10" s="1"/>
  <c r="BE42" i="10" s="1"/>
  <c r="L1" i="10" a="1"/>
  <c r="L1" i="10" s="1"/>
  <c r="K33" i="10" s="1" a="1"/>
  <c r="K33" i="10" s="1"/>
  <c r="CO42" i="10" s="1"/>
  <c r="G5" i="10"/>
  <c r="I42" i="10"/>
  <c r="CD42" i="10"/>
  <c r="AQ42" i="10"/>
  <c r="BO42" i="10"/>
  <c r="CA42" i="10"/>
  <c r="F16" i="10"/>
  <c r="AH42" i="10" s="1"/>
  <c r="H42" i="10"/>
  <c r="M42" i="10"/>
  <c r="F18" i="10"/>
  <c r="AM42" i="10" s="1"/>
  <c r="J18" i="10"/>
  <c r="F12" i="10"/>
  <c r="X42" i="10" s="1"/>
  <c r="I19" i="10"/>
  <c r="AL42" i="10"/>
  <c r="J6" i="10"/>
  <c r="F10" i="10"/>
  <c r="F20" i="10"/>
  <c r="AR42" i="10" s="1"/>
  <c r="H28" i="10" a="1"/>
  <c r="H28" i="10" s="1"/>
  <c r="BK42" i="10" s="1"/>
  <c r="D27" i="3"/>
  <c r="J27" i="10" l="1"/>
  <c r="CL42" i="10" s="1"/>
  <c r="G12" i="10"/>
  <c r="Y42" i="10" s="1"/>
  <c r="S42" i="10"/>
  <c r="G10" i="10"/>
  <c r="T42" i="10" s="1"/>
  <c r="CN42" i="10"/>
  <c r="J30" i="10"/>
  <c r="CM42" i="10" s="1"/>
  <c r="J24" i="10" l="1"/>
  <c r="CK42" i="10" s="1"/>
  <c r="CM6"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養田学</author>
  </authors>
  <commentList>
    <comment ref="D15" authorId="0" shapeId="0" xr:uid="{786E807E-908E-45C6-A73F-44BF25BAA03A}">
      <text>
        <r>
          <rPr>
            <b/>
            <sz val="11"/>
            <color indexed="39"/>
            <rFont val="MS P ゴシック"/>
            <family val="3"/>
            <charset val="128"/>
          </rPr>
          <t>〔RA給与、TA給与〕</t>
        </r>
        <r>
          <rPr>
            <sz val="11"/>
            <color indexed="37"/>
            <rFont val="MS P ゴシック"/>
            <family val="3"/>
            <charset val="128"/>
          </rPr>
          <t xml:space="preserve">
例）年額80万円を予定している場合
　　800,000円÷12月≒</t>
        </r>
        <r>
          <rPr>
            <u/>
            <sz val="11"/>
            <color indexed="37"/>
            <rFont val="MS P ゴシック"/>
            <family val="3"/>
            <charset val="128"/>
          </rPr>
          <t>66,666円</t>
        </r>
        <r>
          <rPr>
            <sz val="11"/>
            <color indexed="37"/>
            <rFont val="MS P ゴシック"/>
            <family val="3"/>
            <charset val="128"/>
          </rPr>
          <t>を記入</t>
        </r>
      </text>
    </comment>
    <comment ref="D17" authorId="0" shapeId="0" xr:uid="{28FB16B5-56E2-4F11-8E76-20BE105AD3B5}">
      <text>
        <r>
          <rPr>
            <b/>
            <sz val="10"/>
            <color indexed="39"/>
            <rFont val="MS P ゴシック"/>
            <family val="3"/>
            <charset val="128"/>
          </rPr>
          <t>〔本人の収入、配偶者の収入〕</t>
        </r>
        <r>
          <rPr>
            <sz val="10"/>
            <color indexed="37"/>
            <rFont val="MS P ゴシック"/>
            <family val="3"/>
            <charset val="128"/>
          </rPr>
          <t xml:space="preserve">
○源泉徴収票がある場合
　　→「支払金額」欄の金額を記入
○給与支払証明書がある場合
　　→年間支払（予定）額 ÷12月の金額を記入</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<sst xmlns="http://schemas.openxmlformats.org/spreadsheetml/2006/main" count="500" uniqueCount="296">
  <si>
    <t>　　室蘭工業大学長　　殿</t>
    <rPh sb="2" eb="9">
      <t>ムロランコウギョウダイガクチョウ</t>
    </rPh>
    <rPh sb="11" eb="12">
      <t>ドノ</t>
    </rPh>
    <phoneticPr fontId="2"/>
  </si>
  <si>
    <t>記</t>
    <rPh sb="0" eb="1">
      <t>キ</t>
    </rPh>
    <phoneticPr fontId="2"/>
  </si>
  <si>
    <t>名</t>
    <rPh sb="0" eb="1">
      <t>メイ</t>
    </rPh>
    <phoneticPr fontId="2"/>
  </si>
  <si>
    <t>※1</t>
    <phoneticPr fontId="2"/>
  </si>
  <si>
    <t>収　　　入  (Income)</t>
    <rPh sb="0" eb="1">
      <t>オサム</t>
    </rPh>
    <rPh sb="4" eb="5">
      <t>ニュウ</t>
    </rPh>
    <phoneticPr fontId="2"/>
  </si>
  <si>
    <t>支　　　出  (Expenditure)</t>
    <rPh sb="0" eb="1">
      <t>シ</t>
    </rPh>
    <rPh sb="4" eb="5">
      <t>デ</t>
    </rPh>
    <phoneticPr fontId="2"/>
  </si>
  <si>
    <t>学科・専攻
Major</t>
    <rPh sb="0" eb="2">
      <t>ガッカ</t>
    </rPh>
    <rPh sb="3" eb="5">
      <t>センコウ</t>
    </rPh>
    <phoneticPr fontId="2"/>
  </si>
  <si>
    <r>
      <t xml:space="preserve">収支状況報告書
</t>
    </r>
    <r>
      <rPr>
        <b/>
        <sz val="11"/>
        <color theme="1"/>
        <rFont val="ＭＳ 明朝"/>
        <family val="1"/>
        <charset val="128"/>
      </rPr>
      <t>Income and expenditure report</t>
    </r>
    <rPh sb="0" eb="4">
      <t>シュウシジョウキョウ</t>
    </rPh>
    <rPh sb="4" eb="7">
      <t>ホウコクショ</t>
    </rPh>
    <phoneticPr fontId="2"/>
  </si>
  <si>
    <r>
      <t xml:space="preserve">学籍番号
</t>
    </r>
    <r>
      <rPr>
        <sz val="8"/>
        <color theme="1"/>
        <rFont val="ＭＳ 明朝"/>
        <family val="1"/>
        <charset val="128"/>
      </rPr>
      <t>ID number</t>
    </r>
    <rPh sb="0" eb="4">
      <t>ガクセキバンゴウ</t>
    </rPh>
    <phoneticPr fontId="2"/>
  </si>
  <si>
    <r>
      <t xml:space="preserve">氏名
</t>
    </r>
    <r>
      <rPr>
        <sz val="9"/>
        <color theme="1"/>
        <rFont val="ＭＳ 明朝"/>
        <family val="1"/>
        <charset val="128"/>
      </rPr>
      <t>Name</t>
    </r>
    <rPh sb="0" eb="2">
      <t>シメイ</t>
    </rPh>
    <phoneticPr fontId="2"/>
  </si>
  <si>
    <r>
      <t>入学料・授業料免除の申請について、</t>
    </r>
    <r>
      <rPr>
        <b/>
        <u/>
        <sz val="11"/>
        <color rgb="FFFF0000"/>
        <rFont val="ＭＳ 明朝"/>
        <family val="1"/>
        <charset val="128"/>
      </rPr>
      <t>1ヶ月あたり</t>
    </r>
    <r>
      <rPr>
        <sz val="11"/>
        <color theme="1"/>
        <rFont val="ＭＳ 明朝"/>
        <family val="1"/>
        <charset val="128"/>
      </rPr>
      <t>の収支状況を下記のとおり資料を添えて申告します。</t>
    </r>
    <rPh sb="0" eb="3">
      <t>ニュウガクリョウ</t>
    </rPh>
    <rPh sb="4" eb="7">
      <t>ジュギョウリョウ</t>
    </rPh>
    <rPh sb="7" eb="9">
      <t>メンジョ</t>
    </rPh>
    <rPh sb="10" eb="12">
      <t>シンセイ</t>
    </rPh>
    <rPh sb="19" eb="20">
      <t>ゲツ</t>
    </rPh>
    <rPh sb="24" eb="28">
      <t>シュウシジョウキョウ</t>
    </rPh>
    <rPh sb="29" eb="31">
      <t>カキ</t>
    </rPh>
    <rPh sb="35" eb="37">
      <t>シリョウ</t>
    </rPh>
    <rPh sb="38" eb="39">
      <t>ソ</t>
    </rPh>
    <rPh sb="41" eb="43">
      <t>シンコク</t>
    </rPh>
    <phoneticPr fontId="2"/>
  </si>
  <si>
    <r>
      <t xml:space="preserve">家族数
</t>
    </r>
    <r>
      <rPr>
        <sz val="9"/>
        <color theme="1"/>
        <rFont val="ＭＳ 明朝"/>
        <family val="1"/>
        <charset val="128"/>
      </rPr>
      <t>Number of families</t>
    </r>
    <rPh sb="0" eb="2">
      <t>カゾク</t>
    </rPh>
    <rPh sb="2" eb="3">
      <t>スウ</t>
    </rPh>
    <phoneticPr fontId="2"/>
  </si>
  <si>
    <r>
      <t xml:space="preserve">(本人+日本に在住する配偶者や子供)
</t>
    </r>
    <r>
      <rPr>
        <sz val="9"/>
        <color theme="1"/>
        <rFont val="ＭＳ 明朝"/>
        <family val="1"/>
        <charset val="128"/>
      </rPr>
      <t>Number of spouses and children residing in Japan with the individual</t>
    </r>
    <rPh sb="1" eb="3">
      <t>ホンニン</t>
    </rPh>
    <rPh sb="4" eb="6">
      <t>ニホン</t>
    </rPh>
    <rPh sb="7" eb="9">
      <t>ザイジュウ</t>
    </rPh>
    <rPh sb="11" eb="14">
      <t>ハイグウシャ</t>
    </rPh>
    <rPh sb="15" eb="17">
      <t>コドモ</t>
    </rPh>
    <phoneticPr fontId="2"/>
  </si>
  <si>
    <r>
      <t xml:space="preserve">給付奨学金
</t>
    </r>
    <r>
      <rPr>
        <sz val="9"/>
        <color theme="1"/>
        <rFont val="ＭＳ 明朝"/>
        <family val="1"/>
        <charset val="128"/>
      </rPr>
      <t>(Scholarships)</t>
    </r>
    <rPh sb="0" eb="5">
      <t>キュウフショウガクキン</t>
    </rPh>
    <phoneticPr fontId="2"/>
  </si>
  <si>
    <r>
      <t xml:space="preserve">授業料を除く就学費
</t>
    </r>
    <r>
      <rPr>
        <sz val="9"/>
        <color theme="1"/>
        <rFont val="ＭＳ 明朝"/>
        <family val="1"/>
        <charset val="128"/>
      </rPr>
      <t>(School expenses)</t>
    </r>
    <rPh sb="0" eb="3">
      <t>ジュギョウリョウ</t>
    </rPh>
    <rPh sb="4" eb="5">
      <t>ノゾ</t>
    </rPh>
    <rPh sb="6" eb="9">
      <t>シュウガクヒ</t>
    </rPh>
    <phoneticPr fontId="2"/>
  </si>
  <si>
    <r>
      <t xml:space="preserve">食費
</t>
    </r>
    <r>
      <rPr>
        <sz val="9"/>
        <color theme="1"/>
        <rFont val="ＭＳ 明朝"/>
        <family val="1"/>
        <charset val="128"/>
      </rPr>
      <t>(Food expense)</t>
    </r>
    <rPh sb="0" eb="2">
      <t>ショクヒ</t>
    </rPh>
    <phoneticPr fontId="2"/>
  </si>
  <si>
    <r>
      <t xml:space="preserve">本人の収入
</t>
    </r>
    <r>
      <rPr>
        <sz val="9"/>
        <color theme="1"/>
        <rFont val="ＭＳ 明朝"/>
        <family val="1"/>
        <charset val="128"/>
      </rPr>
      <t>(Your income)</t>
    </r>
    <rPh sb="0" eb="2">
      <t>ホンニン</t>
    </rPh>
    <rPh sb="3" eb="5">
      <t>シュウニュウ</t>
    </rPh>
    <phoneticPr fontId="2"/>
  </si>
  <si>
    <r>
      <t xml:space="preserve">住居費(家賃)
</t>
    </r>
    <r>
      <rPr>
        <sz val="9"/>
        <color theme="1"/>
        <rFont val="ＭＳ 明朝"/>
        <family val="1"/>
        <charset val="128"/>
      </rPr>
      <t>(House rent)</t>
    </r>
    <rPh sb="0" eb="3">
      <t>ジュウキョヒ</t>
    </rPh>
    <rPh sb="4" eb="6">
      <t>ヤチン</t>
    </rPh>
    <phoneticPr fontId="2"/>
  </si>
  <si>
    <r>
      <t xml:space="preserve">配偶者の収入
</t>
    </r>
    <r>
      <rPr>
        <sz val="9"/>
        <color theme="1"/>
        <rFont val="ＭＳ 明朝"/>
        <family val="1"/>
        <charset val="128"/>
      </rPr>
      <t>(Spouse's income)</t>
    </r>
    <rPh sb="0" eb="3">
      <t>ハイグウシャ</t>
    </rPh>
    <rPh sb="4" eb="6">
      <t>シュウニュウ</t>
    </rPh>
    <phoneticPr fontId="2"/>
  </si>
  <si>
    <r>
      <t xml:space="preserve">光熱水費
</t>
    </r>
    <r>
      <rPr>
        <sz val="9"/>
        <color theme="1"/>
        <rFont val="ＭＳ 明朝"/>
        <family val="1"/>
        <charset val="128"/>
      </rPr>
      <t>(Utility cost)</t>
    </r>
    <rPh sb="0" eb="4">
      <t>コウネツスイヒ</t>
    </rPh>
    <phoneticPr fontId="2"/>
  </si>
  <si>
    <r>
      <t xml:space="preserve">本国からの仕送り
</t>
    </r>
    <r>
      <rPr>
        <sz val="9"/>
        <color theme="1"/>
        <rFont val="ＭＳ 明朝"/>
        <family val="1"/>
        <charset val="128"/>
      </rPr>
      <t>(Sending money from home country)</t>
    </r>
    <rPh sb="0" eb="2">
      <t>ホンゴク</t>
    </rPh>
    <rPh sb="5" eb="7">
      <t>シオク</t>
    </rPh>
    <phoneticPr fontId="2"/>
  </si>
  <si>
    <r>
      <t xml:space="preserve">娯楽費
</t>
    </r>
    <r>
      <rPr>
        <sz val="8"/>
        <color theme="1"/>
        <rFont val="ＭＳ 明朝"/>
        <family val="1"/>
        <charset val="128"/>
      </rPr>
      <t>(Entertainment expenses)</t>
    </r>
    <rPh sb="0" eb="3">
      <t>ゴラクヒ</t>
    </rPh>
    <phoneticPr fontId="2"/>
  </si>
  <si>
    <r>
      <t xml:space="preserve">国民健康保険料
</t>
    </r>
    <r>
      <rPr>
        <sz val="8"/>
        <color theme="1"/>
        <rFont val="ＭＳ 明朝"/>
        <family val="1"/>
        <charset val="128"/>
      </rPr>
      <t>(National health insurance)</t>
    </r>
    <rPh sb="0" eb="7">
      <t>コクミンケンコウホケンリョウ</t>
    </rPh>
    <phoneticPr fontId="2"/>
  </si>
  <si>
    <r>
      <t xml:space="preserve">携帯電話料金
</t>
    </r>
    <r>
      <rPr>
        <sz val="9"/>
        <color theme="1"/>
        <rFont val="ＭＳ 明朝"/>
        <family val="1"/>
        <charset val="128"/>
      </rPr>
      <t>(Cellphone charges)</t>
    </r>
    <rPh sb="0" eb="4">
      <t>ケイタイデンワ</t>
    </rPh>
    <rPh sb="4" eb="6">
      <t>リョウキン</t>
    </rPh>
    <phoneticPr fontId="2"/>
  </si>
  <si>
    <r>
      <t xml:space="preserve">ここに記入する金額は1ヶ月あたりの収支です。1年あたりの収支を記入していないか確認すること。
</t>
    </r>
    <r>
      <rPr>
        <sz val="8.5"/>
        <color theme="1"/>
        <rFont val="ＭＳ 明朝"/>
        <family val="1"/>
        <charset val="128"/>
      </rPr>
      <t>The amount you enter here is your income and expenses per month; make sure you are not entering your income and expenses per year.</t>
    </r>
    <rPh sb="3" eb="5">
      <t>キニュウ</t>
    </rPh>
    <rPh sb="7" eb="9">
      <t>キンガク</t>
    </rPh>
    <rPh sb="12" eb="13">
      <t>ゲツ</t>
    </rPh>
    <rPh sb="17" eb="19">
      <t>シュウシ</t>
    </rPh>
    <rPh sb="23" eb="24">
      <t>ネン</t>
    </rPh>
    <rPh sb="28" eb="30">
      <t>シュウシ</t>
    </rPh>
    <rPh sb="31" eb="33">
      <t>キニュウ</t>
    </rPh>
    <rPh sb="39" eb="41">
      <t>カクニン</t>
    </rPh>
    <phoneticPr fontId="2"/>
  </si>
  <si>
    <r>
      <t xml:space="preserve">家族数には本国の父母等は含めないこと。
</t>
    </r>
    <r>
      <rPr>
        <sz val="9"/>
        <color theme="1"/>
        <rFont val="ＭＳ 明朝"/>
        <family val="1"/>
        <charset val="128"/>
      </rPr>
      <t>The number of family members should not include parents of the University.</t>
    </r>
    <rPh sb="0" eb="3">
      <t>カゾクスウ</t>
    </rPh>
    <rPh sb="5" eb="7">
      <t>ホンゴク</t>
    </rPh>
    <rPh sb="8" eb="10">
      <t>チチハハ</t>
    </rPh>
    <rPh sb="10" eb="11">
      <t>トウ</t>
    </rPh>
    <rPh sb="12" eb="13">
      <t>フク</t>
    </rPh>
    <phoneticPr fontId="2"/>
  </si>
  <si>
    <r>
      <t xml:space="preserve">収支状況は、本人を含む家族数に応じた金額を記入すること。
</t>
    </r>
    <r>
      <rPr>
        <sz val="9"/>
        <color theme="1"/>
        <rFont val="ＭＳ 明朝"/>
        <family val="1"/>
        <charset val="128"/>
      </rPr>
      <t>The amount of income and expenditure should be entered according to the number of families including the applicant.</t>
    </r>
    <rPh sb="0" eb="4">
      <t>シュウシジョウキョウ</t>
    </rPh>
    <rPh sb="6" eb="8">
      <t>ホンニン</t>
    </rPh>
    <rPh sb="9" eb="10">
      <t>フク</t>
    </rPh>
    <rPh sb="11" eb="14">
      <t>カゾクスウ</t>
    </rPh>
    <rPh sb="15" eb="16">
      <t>オウ</t>
    </rPh>
    <rPh sb="18" eb="20">
      <t>キンガク</t>
    </rPh>
    <rPh sb="21" eb="23">
      <t>キニュウ</t>
    </rPh>
    <phoneticPr fontId="2"/>
  </si>
  <si>
    <r>
      <t xml:space="preserve">原則として、申告した金額の根拠となる資料を添付すること。
</t>
    </r>
    <r>
      <rPr>
        <sz val="9"/>
        <color theme="1"/>
        <rFont val="ＭＳ 明朝"/>
        <family val="1"/>
        <charset val="128"/>
      </rPr>
      <t>As a general rule, attach documents that provide the basis for the declared amount.</t>
    </r>
    <rPh sb="0" eb="2">
      <t>ゲンソク</t>
    </rPh>
    <rPh sb="6" eb="8">
      <t>シンコク</t>
    </rPh>
    <rPh sb="10" eb="12">
      <t>キンガク</t>
    </rPh>
    <rPh sb="13" eb="15">
      <t>コンキョ</t>
    </rPh>
    <rPh sb="18" eb="20">
      <t>シリョウ</t>
    </rPh>
    <rPh sb="21" eb="23">
      <t>テンプ</t>
    </rPh>
    <phoneticPr fontId="2"/>
  </si>
  <si>
    <r>
      <t xml:space="preserve">RA給与
</t>
    </r>
    <r>
      <rPr>
        <sz val="9"/>
        <color theme="1"/>
        <rFont val="ＭＳ 明朝"/>
        <family val="1"/>
        <charset val="128"/>
      </rPr>
      <t>(RA salary)</t>
    </r>
    <rPh sb="2" eb="4">
      <t>キュウヨ</t>
    </rPh>
    <phoneticPr fontId="2"/>
  </si>
  <si>
    <r>
      <t xml:space="preserve">TA給与
</t>
    </r>
    <r>
      <rPr>
        <sz val="9"/>
        <color theme="1"/>
        <rFont val="ＭＳ 明朝"/>
        <family val="1"/>
        <charset val="128"/>
      </rPr>
      <t>(TA salary)</t>
    </r>
    <rPh sb="2" eb="4">
      <t>キュウヨ</t>
    </rPh>
    <phoneticPr fontId="2"/>
  </si>
  <si>
    <r>
      <t xml:space="preserve">貸与奨学金
</t>
    </r>
    <r>
      <rPr>
        <sz val="9"/>
        <color theme="1"/>
        <rFont val="ＭＳ 明朝"/>
        <family val="1"/>
        <charset val="128"/>
      </rPr>
      <t>(Loan scholarships)</t>
    </r>
    <rPh sb="0" eb="2">
      <t>タイヨ</t>
    </rPh>
    <rPh sb="2" eb="5">
      <t>ショウガクキン</t>
    </rPh>
    <phoneticPr fontId="2"/>
  </si>
  <si>
    <t>円</t>
    <phoneticPr fontId="2"/>
  </si>
  <si>
    <t>収入合計</t>
    <rPh sb="0" eb="2">
      <t>シュウニュウ</t>
    </rPh>
    <rPh sb="2" eb="4">
      <t>ゴウケイ</t>
    </rPh>
    <phoneticPr fontId="2"/>
  </si>
  <si>
    <t>支出合計</t>
    <rPh sb="0" eb="2">
      <t>シシュツ</t>
    </rPh>
    <rPh sb="2" eb="4">
      <t>ゴウケイ</t>
    </rPh>
    <phoneticPr fontId="2"/>
  </si>
  <si>
    <r>
      <t xml:space="preserve">その他(　)
</t>
    </r>
    <r>
      <rPr>
        <sz val="9"/>
        <color theme="1"/>
        <rFont val="ＭＳ 明朝"/>
        <family val="1"/>
        <charset val="128"/>
      </rPr>
      <t>(Other expense)</t>
    </r>
    <rPh sb="2" eb="3">
      <t>タ</t>
    </rPh>
    <phoneticPr fontId="2"/>
  </si>
  <si>
    <r>
      <t xml:space="preserve">その他(　)
</t>
    </r>
    <r>
      <rPr>
        <sz val="9"/>
        <color theme="1"/>
        <rFont val="ＭＳ 明朝"/>
        <family val="1"/>
        <charset val="128"/>
      </rPr>
      <t>(Other income)</t>
    </r>
    <rPh sb="2" eb="3">
      <t>タ</t>
    </rPh>
    <phoneticPr fontId="2"/>
  </si>
  <si>
    <r>
      <t xml:space="preserve">Spring研究奨励費
</t>
    </r>
    <r>
      <rPr>
        <sz val="9"/>
        <color theme="1"/>
        <rFont val="ＭＳ 明朝"/>
        <family val="1"/>
        <charset val="128"/>
      </rPr>
      <t>(Research Grant of Spring)</t>
    </r>
    <rPh sb="6" eb="8">
      <t>ケンキュウ</t>
    </rPh>
    <rPh sb="8" eb="10">
      <t>ショウレイ</t>
    </rPh>
    <rPh sb="10" eb="11">
      <t>ヒ</t>
    </rPh>
    <phoneticPr fontId="2"/>
  </si>
  <si>
    <t>家族及び所得</t>
    <rPh sb="0" eb="2">
      <t>カゾク</t>
    </rPh>
    <rPh sb="2" eb="3">
      <t>オヨ</t>
    </rPh>
    <rPh sb="4" eb="6">
      <t>ショトク</t>
    </rPh>
    <phoneticPr fontId="19"/>
  </si>
  <si>
    <t>（様式1）</t>
    <rPh sb="1" eb="3">
      <t>ヨウシキ</t>
    </rPh>
    <phoneticPr fontId="2"/>
  </si>
  <si>
    <t>←yyyy/mm/dd</t>
    <phoneticPr fontId="2"/>
  </si>
  <si>
    <t>入学年度</t>
  </si>
  <si>
    <t>学科・専攻名</t>
    <phoneticPr fontId="2"/>
  </si>
  <si>
    <t>氏　　名</t>
    <phoneticPr fontId="2"/>
  </si>
  <si>
    <t>令和</t>
    <rPh sb="0" eb="2">
      <t>レイワ</t>
    </rPh>
    <phoneticPr fontId="2"/>
  </si>
  <si>
    <t>年度</t>
    <phoneticPr fontId="2"/>
  </si>
  <si>
    <t>学籍番号</t>
    <phoneticPr fontId="2"/>
  </si>
  <si>
    <t>学年</t>
    <phoneticPr fontId="2"/>
  </si>
  <si>
    <t>年</t>
    <rPh sb="0" eb="1">
      <t>ネン</t>
    </rPh>
    <phoneticPr fontId="2"/>
  </si>
  <si>
    <t>創造工学科</t>
    <rPh sb="0" eb="5">
      <t>ソウゾウコウガッカ</t>
    </rPh>
    <phoneticPr fontId="2"/>
  </si>
  <si>
    <t>授業料免除・徴収猶予を申請する理由及び家庭状況を記入してください。</t>
    <phoneticPr fontId="2"/>
  </si>
  <si>
    <t>環境創生工学系専攻</t>
    <rPh sb="0" eb="2">
      <t>カンキョウ</t>
    </rPh>
    <rPh sb="2" eb="4">
      <t>ソウセイ</t>
    </rPh>
    <rPh sb="4" eb="6">
      <t>コウガク</t>
    </rPh>
    <rPh sb="6" eb="7">
      <t>ケイ</t>
    </rPh>
    <rPh sb="7" eb="9">
      <t>センコウ</t>
    </rPh>
    <phoneticPr fontId="2"/>
  </si>
  <si>
    <t>情報電子工学系専攻</t>
    <phoneticPr fontId="2"/>
  </si>
  <si>
    <t>工学専攻</t>
    <rPh sb="0" eb="4">
      <t>コウガクセンコウ</t>
    </rPh>
    <phoneticPr fontId="2"/>
  </si>
  <si>
    <t>システム理化学科</t>
    <rPh sb="4" eb="7">
      <t>リカガク</t>
    </rPh>
    <rPh sb="7" eb="8">
      <t>カ</t>
    </rPh>
    <phoneticPr fontId="2"/>
  </si>
  <si>
    <t>学科</t>
    <rPh sb="0" eb="2">
      <t>ガッカ</t>
    </rPh>
    <phoneticPr fontId="2"/>
  </si>
  <si>
    <t>申請区分</t>
    <phoneticPr fontId="2"/>
  </si>
  <si>
    <t>全額免除</t>
    <phoneticPr fontId="2"/>
  </si>
  <si>
    <t>半額免除</t>
    <phoneticPr fontId="2"/>
  </si>
  <si>
    <t>不許可</t>
    <phoneticPr fontId="2"/>
  </si>
  <si>
    <t>申請なし</t>
    <phoneticPr fontId="2"/>
  </si>
  <si>
    <t>免除結果</t>
    <rPh sb="0" eb="4">
      <t>メンジョケッカ</t>
    </rPh>
    <phoneticPr fontId="2"/>
  </si>
  <si>
    <t>元号</t>
    <rPh sb="0" eb="2">
      <t>ゲンゴウ</t>
    </rPh>
    <phoneticPr fontId="2"/>
  </si>
  <si>
    <t>生産システム工学系専攻</t>
    <rPh sb="9" eb="11">
      <t>センコウ</t>
    </rPh>
    <phoneticPr fontId="2"/>
  </si>
  <si>
    <t>申請日：</t>
    <rPh sb="0" eb="2">
      <t>シンセイ</t>
    </rPh>
    <rPh sb="2" eb="3">
      <t>ビ</t>
    </rPh>
    <phoneticPr fontId="2"/>
  </si>
  <si>
    <t>家庭状況調書</t>
    <rPh sb="0" eb="2">
      <t>カテイ</t>
    </rPh>
    <rPh sb="2" eb="4">
      <t>ジョウキョウ</t>
    </rPh>
    <rPh sb="4" eb="6">
      <t>チョウショ</t>
    </rPh>
    <phoneticPr fontId="2"/>
  </si>
  <si>
    <t>Date:</t>
    <phoneticPr fontId="2"/>
  </si>
  <si>
    <r>
      <t xml:space="preserve">授業料免除・徴収猶予申請書
</t>
    </r>
    <r>
      <rPr>
        <b/>
        <sz val="10"/>
        <color theme="1"/>
        <rFont val="ＭＳ 明朝"/>
        <family val="1"/>
        <charset val="128"/>
      </rPr>
      <t>Exemption and Deferral of Tuition Fee Application Form</t>
    </r>
    <rPh sb="0" eb="3">
      <t>ジュギョウリョウ</t>
    </rPh>
    <rPh sb="3" eb="5">
      <t>メンジョ</t>
    </rPh>
    <rPh sb="6" eb="8">
      <t>チョウシュウ</t>
    </rPh>
    <rPh sb="8" eb="10">
      <t>ユウヨ</t>
    </rPh>
    <rPh sb="10" eb="13">
      <t>シンセイショ</t>
    </rPh>
    <phoneticPr fontId="2"/>
  </si>
  <si>
    <t>　　　To President of Muroran Institute of Technology,</t>
    <phoneticPr fontId="2"/>
  </si>
  <si>
    <r>
      <t>（本人　</t>
    </r>
    <r>
      <rPr>
        <sz val="10"/>
        <color theme="1"/>
        <rFont val="ＭＳ 明朝"/>
        <family val="1"/>
        <charset val="128"/>
      </rPr>
      <t>Applicant</t>
    </r>
    <r>
      <rPr>
        <sz val="11"/>
        <color theme="1"/>
        <rFont val="ＭＳ 明朝"/>
        <family val="1"/>
        <charset val="128"/>
      </rPr>
      <t xml:space="preserve">）　　　　※必ず本人が記入してください　 </t>
    </r>
    <r>
      <rPr>
        <sz val="10"/>
        <color theme="1"/>
        <rFont val="ＭＳ 明朝"/>
        <family val="1"/>
        <charset val="128"/>
      </rPr>
      <t xml:space="preserve">Be sure to write down by student him/herself. </t>
    </r>
    <phoneticPr fontId="2"/>
  </si>
  <si>
    <r>
      <t xml:space="preserve">入学年度
</t>
    </r>
    <r>
      <rPr>
        <sz val="10"/>
        <color theme="1"/>
        <rFont val="ＭＳ 明朝"/>
        <family val="1"/>
        <charset val="128"/>
      </rPr>
      <t>Enrollment Year</t>
    </r>
    <phoneticPr fontId="2"/>
  </si>
  <si>
    <r>
      <t xml:space="preserve">学年
</t>
    </r>
    <r>
      <rPr>
        <sz val="10"/>
        <color theme="1"/>
        <rFont val="ＭＳ 明朝"/>
        <family val="1"/>
        <charset val="128"/>
      </rPr>
      <t>Grade</t>
    </r>
    <phoneticPr fontId="2"/>
  </si>
  <si>
    <r>
      <t xml:space="preserve">学 籍 番 号
</t>
    </r>
    <r>
      <rPr>
        <sz val="10"/>
        <color theme="1"/>
        <rFont val="ＭＳ 明朝"/>
        <family val="1"/>
        <charset val="128"/>
      </rPr>
      <t>Student Number</t>
    </r>
    <phoneticPr fontId="2"/>
  </si>
  <si>
    <r>
      <t xml:space="preserve">学科・専攻名
</t>
    </r>
    <r>
      <rPr>
        <sz val="10"/>
        <color theme="1"/>
        <rFont val="ＭＳ 明朝"/>
        <family val="1"/>
        <charset val="128"/>
      </rPr>
      <t>Department ・Major</t>
    </r>
    <phoneticPr fontId="2"/>
  </si>
  <si>
    <r>
      <t xml:space="preserve">氏　　名
</t>
    </r>
    <r>
      <rPr>
        <sz val="10"/>
        <color theme="1"/>
        <rFont val="ＭＳ 明朝"/>
        <family val="1"/>
        <charset val="128"/>
      </rPr>
      <t>Name</t>
    </r>
    <phoneticPr fontId="2"/>
  </si>
  <si>
    <r>
      <t xml:space="preserve">住　　所
</t>
    </r>
    <r>
      <rPr>
        <sz val="10"/>
        <color theme="1"/>
        <rFont val="ＭＳ 明朝"/>
        <family val="1"/>
        <charset val="128"/>
      </rPr>
      <t>Address</t>
    </r>
    <phoneticPr fontId="2"/>
  </si>
  <si>
    <r>
      <t xml:space="preserve">電話番号
</t>
    </r>
    <r>
      <rPr>
        <sz val="10"/>
        <color theme="1"/>
        <rFont val="ＭＳ 明朝"/>
        <family val="1"/>
        <charset val="128"/>
      </rPr>
      <t>Telephone number</t>
    </r>
    <phoneticPr fontId="2"/>
  </si>
  <si>
    <r>
      <t xml:space="preserve">年
</t>
    </r>
    <r>
      <rPr>
        <sz val="10"/>
        <color theme="1"/>
        <rFont val="ＭＳ 明朝"/>
        <family val="1"/>
        <charset val="128"/>
      </rPr>
      <t>Year</t>
    </r>
    <rPh sb="0" eb="1">
      <t>ネン</t>
    </rPh>
    <phoneticPr fontId="2"/>
  </si>
  <si>
    <r>
      <t xml:space="preserve">年度
</t>
    </r>
    <r>
      <rPr>
        <sz val="10"/>
        <color theme="1"/>
        <rFont val="ＭＳ 明朝"/>
        <family val="1"/>
        <charset val="128"/>
      </rPr>
      <t>Year</t>
    </r>
    <phoneticPr fontId="2"/>
  </si>
  <si>
    <r>
      <t xml:space="preserve">続柄
</t>
    </r>
    <r>
      <rPr>
        <sz val="10"/>
        <color theme="1"/>
        <rFont val="ＭＳ 明朝"/>
        <family val="1"/>
        <charset val="128"/>
      </rPr>
      <t>Relationship</t>
    </r>
    <rPh sb="0" eb="2">
      <t>ゾクガラ</t>
    </rPh>
    <phoneticPr fontId="19"/>
  </si>
  <si>
    <r>
      <t xml:space="preserve">氏名
</t>
    </r>
    <r>
      <rPr>
        <sz val="10"/>
        <color theme="1"/>
        <rFont val="ＭＳ 明朝"/>
        <family val="1"/>
        <charset val="128"/>
      </rPr>
      <t xml:space="preserve">Name </t>
    </r>
    <rPh sb="0" eb="2">
      <t>シメイ</t>
    </rPh>
    <phoneticPr fontId="19"/>
  </si>
  <si>
    <r>
      <t xml:space="preserve">年齢
</t>
    </r>
    <r>
      <rPr>
        <sz val="10"/>
        <color theme="1"/>
        <rFont val="ＭＳ 明朝"/>
        <family val="1"/>
        <charset val="128"/>
      </rPr>
      <t>Age</t>
    </r>
    <rPh sb="0" eb="2">
      <t>ネンレイ</t>
    </rPh>
    <phoneticPr fontId="19"/>
  </si>
  <si>
    <r>
      <t xml:space="preserve">職業
</t>
    </r>
    <r>
      <rPr>
        <sz val="10"/>
        <color theme="1"/>
        <rFont val="ＭＳ 明朝"/>
        <family val="1"/>
        <charset val="128"/>
      </rPr>
      <t>Occupation</t>
    </r>
    <rPh sb="0" eb="2">
      <t>ショクギョウ</t>
    </rPh>
    <phoneticPr fontId="19"/>
  </si>
  <si>
    <r>
      <t xml:space="preserve">勤務先（就職年月）
</t>
    </r>
    <r>
      <rPr>
        <sz val="10"/>
        <color theme="1"/>
        <rFont val="ＭＳ 明朝"/>
        <family val="1"/>
        <charset val="128"/>
      </rPr>
      <t xml:space="preserve">Place of Employment ( Length of Employment) </t>
    </r>
    <rPh sb="0" eb="3">
      <t>キンムサキ</t>
    </rPh>
    <rPh sb="4" eb="8">
      <t>シュウショクネンゲツ</t>
    </rPh>
    <phoneticPr fontId="19"/>
  </si>
  <si>
    <t xml:space="preserve">Father </t>
    <phoneticPr fontId="2"/>
  </si>
  <si>
    <t>Mother</t>
    <phoneticPr fontId="2"/>
  </si>
  <si>
    <t>Myself</t>
    <phoneticPr fontId="2"/>
  </si>
  <si>
    <r>
      <t xml:space="preserve">学校名
</t>
    </r>
    <r>
      <rPr>
        <sz val="10"/>
        <color theme="1"/>
        <rFont val="ＭＳ 明朝"/>
        <family val="1"/>
        <charset val="128"/>
      </rPr>
      <t xml:space="preserve">Name of School </t>
    </r>
    <phoneticPr fontId="2"/>
  </si>
  <si>
    <r>
      <t>通学区分</t>
    </r>
    <r>
      <rPr>
        <sz val="10"/>
        <color theme="1"/>
        <rFont val="ＭＳ 明朝"/>
        <family val="1"/>
        <charset val="128"/>
      </rPr>
      <t xml:space="preserve">
Commute to School </t>
    </r>
    <phoneticPr fontId="2"/>
  </si>
  <si>
    <t xml:space="preserve">Family Members and Income in Japan </t>
    <phoneticPr fontId="2"/>
  </si>
  <si>
    <t>国立</t>
    <phoneticPr fontId="2"/>
  </si>
  <si>
    <t>（　　年　月）</t>
    <phoneticPr fontId="2"/>
  </si>
  <si>
    <t>自宅外 Away from home</t>
    <rPh sb="0" eb="3">
      <t>ジタクガイ</t>
    </rPh>
    <phoneticPr fontId="2"/>
  </si>
  <si>
    <t>自宅　 From home</t>
    <rPh sb="0" eb="2">
      <t>ジタク</t>
    </rPh>
    <phoneticPr fontId="2"/>
  </si>
  <si>
    <t>就学者・乳幼児</t>
    <rPh sb="0" eb="3">
      <t>シュウガクシャ</t>
    </rPh>
    <phoneticPr fontId="19"/>
  </si>
  <si>
    <t>Family Members (excluding student, etc)</t>
    <phoneticPr fontId="2"/>
  </si>
  <si>
    <t>Family (students and infants)</t>
    <phoneticPr fontId="2"/>
  </si>
  <si>
    <t>就学者等を除く家族</t>
    <rPh sb="0" eb="3">
      <t>シュウガクシャ</t>
    </rPh>
    <rPh sb="3" eb="4">
      <t>トウ</t>
    </rPh>
    <rPh sb="5" eb="6">
      <t>ノゾ</t>
    </rPh>
    <rPh sb="7" eb="9">
      <t>カゾク</t>
    </rPh>
    <phoneticPr fontId="19"/>
  </si>
  <si>
    <t>通学区分</t>
    <rPh sb="0" eb="4">
      <t>ツウガククブン</t>
    </rPh>
    <phoneticPr fontId="2"/>
  </si>
  <si>
    <t>自宅通学</t>
    <rPh sb="0" eb="2">
      <t>ジタク</t>
    </rPh>
    <rPh sb="2" eb="4">
      <t>ツウガク</t>
    </rPh>
    <phoneticPr fontId="2"/>
  </si>
  <si>
    <t>自宅外通学</t>
    <rPh sb="0" eb="3">
      <t>ジタクガイ</t>
    </rPh>
    <rPh sb="3" eb="5">
      <t>ツウガク</t>
    </rPh>
    <phoneticPr fontId="2"/>
  </si>
  <si>
    <t>免除のみ</t>
    <phoneticPr fontId="2"/>
  </si>
  <si>
    <t>徴収猶予のみ</t>
    <phoneticPr fontId="2"/>
  </si>
  <si>
    <t>両方とも</t>
    <phoneticPr fontId="2"/>
  </si>
  <si>
    <t>免除のみ exemption only</t>
    <phoneticPr fontId="2"/>
  </si>
  <si>
    <t>徴収申請のみ payment grace only</t>
    <phoneticPr fontId="2"/>
  </si>
  <si>
    <t>両方とも both</t>
    <phoneticPr fontId="2"/>
  </si>
  <si>
    <t>室蘭工業大学</t>
    <phoneticPr fontId="2"/>
  </si>
  <si>
    <t>大学生</t>
    <rPh sb="0" eb="3">
      <t>ダイガクセイ</t>
    </rPh>
    <phoneticPr fontId="2"/>
  </si>
  <si>
    <t>Grade　　                                  年</t>
    <phoneticPr fontId="2"/>
  </si>
  <si>
    <t>申請者
記入欄（①）</t>
    <phoneticPr fontId="2"/>
  </si>
  <si>
    <t>担当者
記入欄（②）</t>
    <phoneticPr fontId="2"/>
  </si>
  <si>
    <t>備　考（③）</t>
  </si>
  <si>
    <t>全員提出</t>
  </si>
  <si>
    <t>以下に代表的な添付書類を記載しています。添付しようとする書類で、以下に記載が無い場合は空欄に添付書類の名前を記入してください。</t>
    <phoneticPr fontId="2"/>
  </si>
  <si>
    <t>The following is a list of typical attachments.　If the document you intend to attach is not listed below, please fill in the blank with the name of the attached document.</t>
    <phoneticPr fontId="2"/>
  </si>
  <si>
    <t>該当者のみ提出</t>
    <phoneticPr fontId="2"/>
  </si>
  <si>
    <t>源泉徴収票</t>
  </si>
  <si>
    <t>退職証明書　　　　　　　　（様式5）</t>
    <rPh sb="14" eb="16">
      <t>ヨウシキ</t>
    </rPh>
    <phoneticPr fontId="2"/>
  </si>
  <si>
    <t>確定申告書（第1表、第2表）</t>
    <phoneticPr fontId="2"/>
  </si>
  <si>
    <t>納税証明書（様式その2　所得金額用）</t>
    <phoneticPr fontId="2"/>
  </si>
  <si>
    <t>長期療養関係（内訳書）　　（様式6）</t>
    <rPh sb="14" eb="16">
      <t>ヨウシキ</t>
    </rPh>
    <phoneticPr fontId="2"/>
  </si>
  <si>
    <t>　　　　　　（診断書）</t>
    <phoneticPr fontId="2"/>
  </si>
  <si>
    <t>　　　　　　（領収書）</t>
    <phoneticPr fontId="2"/>
  </si>
  <si>
    <t>メモ欄：</t>
  </si>
  <si>
    <t>名前
Name</t>
    <rPh sb="0" eb="2">
      <t>ナマエ</t>
    </rPh>
    <phoneticPr fontId="2"/>
  </si>
  <si>
    <t>学籍番号
Student Number</t>
    <rPh sb="0" eb="4">
      <t>ガクセキバンゴウ</t>
    </rPh>
    <phoneticPr fontId="2"/>
  </si>
  <si>
    <t>学科・専攻名
Major</t>
    <phoneticPr fontId="2"/>
  </si>
  <si>
    <r>
      <t xml:space="preserve">提出書類チェック表
</t>
    </r>
    <r>
      <rPr>
        <b/>
        <sz val="14"/>
        <color theme="1"/>
        <rFont val="ＭＳ 明朝"/>
        <family val="1"/>
        <charset val="128"/>
      </rPr>
      <t>Check list for Documents to be Submitted</t>
    </r>
    <phoneticPr fontId="2"/>
  </si>
  <si>
    <r>
      <t xml:space="preserve">・申請時に提出するもの　→　①にチェック（ü）
</t>
    </r>
    <r>
      <rPr>
        <sz val="10"/>
        <color theme="1"/>
        <rFont val="ＭＳ 明朝"/>
        <family val="1"/>
        <charset val="128"/>
      </rPr>
      <t>To check ü each cell in ① if you can submit at the time of application.</t>
    </r>
    <phoneticPr fontId="2"/>
  </si>
  <si>
    <r>
      <t xml:space="preserve">・後日提出するもの　→　③に提出予定日を記入
</t>
    </r>
    <r>
      <rPr>
        <sz val="10"/>
        <color theme="1"/>
        <rFont val="ＭＳ 明朝"/>
        <family val="1"/>
        <charset val="128"/>
      </rPr>
      <t>To write a scheduled date on which you can submit the docs in ③.</t>
    </r>
    <phoneticPr fontId="2"/>
  </si>
  <si>
    <r>
      <t xml:space="preserve">収支状況報告書（様式2）
</t>
    </r>
    <r>
      <rPr>
        <sz val="10"/>
        <color theme="1"/>
        <rFont val="ＭＳ 明朝"/>
        <family val="1"/>
        <charset val="128"/>
      </rPr>
      <t>Income and Expenditure Report</t>
    </r>
    <rPh sb="8" eb="10">
      <t>ヨウシキ</t>
    </rPh>
    <phoneticPr fontId="2"/>
  </si>
  <si>
    <r>
      <t xml:space="preserve">提出書類チェック表　　　　（様式3）
</t>
    </r>
    <r>
      <rPr>
        <sz val="10"/>
        <color theme="1"/>
        <rFont val="ＭＳ 明朝"/>
        <family val="1"/>
        <charset val="128"/>
      </rPr>
      <t>Check list for Documents to be Submitted</t>
    </r>
    <rPh sb="14" eb="16">
      <t>ヨウシキ</t>
    </rPh>
    <phoneticPr fontId="2"/>
  </si>
  <si>
    <r>
      <t>授業料免除・徴収猶予申請書及び家庭状況調書（様式1）</t>
    </r>
    <r>
      <rPr>
        <sz val="10"/>
        <color theme="1"/>
        <rFont val="ＭＳ 明朝"/>
        <family val="1"/>
        <charset val="128"/>
      </rPr>
      <t>Exemption and Deferral of Tuition Fee Application Form</t>
    </r>
    <rPh sb="22" eb="24">
      <t>ヨウシキ</t>
    </rPh>
    <phoneticPr fontId="2"/>
  </si>
  <si>
    <r>
      <t xml:space="preserve">給与支払証明書　　　　　　（様式4）
</t>
    </r>
    <r>
      <rPr>
        <sz val="10"/>
        <color theme="1"/>
        <rFont val="ＭＳ 明朝"/>
        <family val="1"/>
        <charset val="128"/>
      </rPr>
      <t>Salary Payment Certificate</t>
    </r>
    <rPh sb="14" eb="16">
      <t>ヨウシキ</t>
    </rPh>
    <phoneticPr fontId="2"/>
  </si>
  <si>
    <r>
      <t xml:space="preserve">母国からの送金を証明する書類
</t>
    </r>
    <r>
      <rPr>
        <sz val="10"/>
        <color theme="1"/>
        <rFont val="ＭＳ 明朝"/>
        <family val="1"/>
        <charset val="128"/>
      </rPr>
      <t>Documents proving Sending money from home country</t>
    </r>
    <phoneticPr fontId="2"/>
  </si>
  <si>
    <r>
      <t xml:space="preserve">Spring研究奨励費に関する書類
</t>
    </r>
    <r>
      <rPr>
        <sz val="10"/>
        <color theme="1"/>
        <rFont val="ＭＳ 明朝"/>
        <family val="1"/>
        <charset val="128"/>
      </rPr>
      <t>Documents for Research Grant of Spring</t>
    </r>
    <rPh sb="12" eb="13">
      <t>カン</t>
    </rPh>
    <rPh sb="15" eb="17">
      <t>ショルイ</t>
    </rPh>
    <phoneticPr fontId="2"/>
  </si>
  <si>
    <r>
      <t xml:space="preserve">奨学金に関する書類
</t>
    </r>
    <r>
      <rPr>
        <sz val="10"/>
        <color theme="1"/>
        <rFont val="ＭＳ 明朝"/>
        <family val="1"/>
        <charset val="128"/>
      </rPr>
      <t>Documents for Scholarships</t>
    </r>
    <phoneticPr fontId="2"/>
  </si>
  <si>
    <r>
      <t xml:space="preserve">住居費(家賃)に関する書類
</t>
    </r>
    <r>
      <rPr>
        <sz val="10"/>
        <color theme="1"/>
        <rFont val="ＭＳ 明朝"/>
        <family val="1"/>
        <charset val="128"/>
      </rPr>
      <t>Documents for House rent</t>
    </r>
    <phoneticPr fontId="2"/>
  </si>
  <si>
    <r>
      <t xml:space="preserve">光熱水費に関する書類
</t>
    </r>
    <r>
      <rPr>
        <sz val="10"/>
        <color theme="1"/>
        <rFont val="ＭＳ 明朝"/>
        <family val="1"/>
        <charset val="128"/>
      </rPr>
      <t>Documents for Utility cost</t>
    </r>
    <phoneticPr fontId="2"/>
  </si>
  <si>
    <r>
      <t xml:space="preserve">国民健康保険料に関する書類
</t>
    </r>
    <r>
      <rPr>
        <sz val="10"/>
        <color theme="1"/>
        <rFont val="ＭＳ 明朝"/>
        <family val="1"/>
        <charset val="128"/>
      </rPr>
      <t>Documents for National health insurance</t>
    </r>
    <phoneticPr fontId="2"/>
  </si>
  <si>
    <r>
      <t xml:space="preserve">携帯電話料金に関する書類
</t>
    </r>
    <r>
      <rPr>
        <sz val="10"/>
        <color theme="1"/>
        <rFont val="ＭＳ 明朝"/>
        <family val="1"/>
        <charset val="128"/>
      </rPr>
      <t>Documents for Cellphone charges</t>
    </r>
    <phoneticPr fontId="2"/>
  </si>
  <si>
    <t>（様式2）</t>
    <rPh sb="1" eb="3">
      <t>ヨウシキ</t>
    </rPh>
    <phoneticPr fontId="2"/>
  </si>
  <si>
    <t>この申請書の記載事項は事実と相違ありません。この申請書の記載事項に事実と相違があった場合は、減免や支払の猶予を取り消されることがあるとともに、その全額の支払を求められることがあることを承知しています。</t>
    <phoneticPr fontId="2"/>
  </si>
  <si>
    <t>申請区分</t>
    <rPh sb="2" eb="4">
      <t>クブン</t>
    </rPh>
    <phoneticPr fontId="2"/>
  </si>
  <si>
    <t>年度</t>
    <rPh sb="0" eb="2">
      <t>ネンド</t>
    </rPh>
    <phoneticPr fontId="2"/>
  </si>
  <si>
    <t>学期</t>
    <rPh sb="0" eb="2">
      <t>ガッキ</t>
    </rPh>
    <phoneticPr fontId="2"/>
  </si>
  <si>
    <t>結合</t>
    <rPh sb="0" eb="2">
      <t>ケツゴウ</t>
    </rPh>
    <phoneticPr fontId="2"/>
  </si>
  <si>
    <t>略</t>
    <rPh sb="0" eb="1">
      <t>リャク</t>
    </rPh>
    <phoneticPr fontId="2"/>
  </si>
  <si>
    <t>実施学期</t>
    <rPh sb="0" eb="2">
      <t>ジッシ</t>
    </rPh>
    <rPh sb="2" eb="4">
      <t>ガッキ</t>
    </rPh>
    <phoneticPr fontId="2"/>
  </si>
  <si>
    <t>前期</t>
    <rPh sb="0" eb="2">
      <t>ゼンキ</t>
    </rPh>
    <phoneticPr fontId="2"/>
  </si>
  <si>
    <t>実施前学期</t>
    <rPh sb="0" eb="2">
      <t>ジッシ</t>
    </rPh>
    <rPh sb="2" eb="3">
      <t>ゼン</t>
    </rPh>
    <rPh sb="3" eb="5">
      <t>ガッキ</t>
    </rPh>
    <phoneticPr fontId="2"/>
  </si>
  <si>
    <t>年間収入</t>
    <rPh sb="0" eb="2">
      <t>ネンカン</t>
    </rPh>
    <rPh sb="2" eb="4">
      <t>シュウニュウ</t>
    </rPh>
    <phoneticPr fontId="2"/>
  </si>
  <si>
    <t>年間合計</t>
    <rPh sb="0" eb="2">
      <t>ネンカン</t>
    </rPh>
    <rPh sb="2" eb="4">
      <t>ゴウケイ</t>
    </rPh>
    <phoneticPr fontId="2"/>
  </si>
  <si>
    <t>（様式3）</t>
    <rPh sb="1" eb="3">
      <t>ヨウシキ</t>
    </rPh>
    <phoneticPr fontId="2"/>
  </si>
  <si>
    <t>↓所属</t>
    <rPh sb="1" eb="3">
      <t>ショゾク</t>
    </rPh>
    <phoneticPr fontId="2"/>
  </si>
  <si>
    <t>↓学年</t>
    <rPh sb="1" eb="3">
      <t>ガクネン</t>
    </rPh>
    <phoneticPr fontId="2"/>
  </si>
  <si>
    <t>↓留学生フラグ</t>
    <phoneticPr fontId="2"/>
  </si>
  <si>
    <r>
      <rPr>
        <b/>
        <sz val="11"/>
        <color rgb="FFFF0000"/>
        <rFont val="游ゴシック"/>
        <family val="3"/>
        <charset val="128"/>
        <scheme val="minor"/>
      </rPr>
      <t>※黄色セル…他シートの値を引用する計算式を入力している</t>
    </r>
    <r>
      <rPr>
        <b/>
        <sz val="11"/>
        <color rgb="FF00B050"/>
        <rFont val="游ゴシック"/>
        <family val="3"/>
        <charset val="128"/>
        <scheme val="minor"/>
      </rPr>
      <t>　青セル…関数ありのため入力不要</t>
    </r>
    <rPh sb="1" eb="3">
      <t>キイロ</t>
    </rPh>
    <rPh sb="6" eb="7">
      <t>タ</t>
    </rPh>
    <rPh sb="11" eb="12">
      <t>アタイ</t>
    </rPh>
    <rPh sb="13" eb="15">
      <t>インヨウ</t>
    </rPh>
    <rPh sb="17" eb="20">
      <t>ケイサンシキ</t>
    </rPh>
    <rPh sb="21" eb="23">
      <t>ニュウリョク</t>
    </rPh>
    <rPh sb="28" eb="29">
      <t>アオ</t>
    </rPh>
    <rPh sb="32" eb="34">
      <t>カンスウ</t>
    </rPh>
    <rPh sb="39" eb="41">
      <t>ニュウリョク</t>
    </rPh>
    <rPh sb="41" eb="43">
      <t>フヨウ</t>
    </rPh>
    <phoneticPr fontId="2"/>
  </si>
  <si>
    <t>学籍番号</t>
    <rPh sb="0" eb="4">
      <t>ガクセキバンゴウ</t>
    </rPh>
    <phoneticPr fontId="2"/>
  </si>
  <si>
    <t>氏名</t>
    <rPh sb="0" eb="2">
      <t>シメイ</t>
    </rPh>
    <phoneticPr fontId="2"/>
  </si>
  <si>
    <t>世帯人数</t>
    <rPh sb="0" eb="4">
      <t>セタイニンズウ</t>
    </rPh>
    <phoneticPr fontId="2"/>
  </si>
  <si>
    <t>申請区分</t>
    <rPh sb="0" eb="2">
      <t>シンセイ</t>
    </rPh>
    <rPh sb="2" eb="4">
      <t>クブン</t>
    </rPh>
    <phoneticPr fontId="2"/>
  </si>
  <si>
    <t>母子・父子</t>
    <rPh sb="0" eb="2">
      <t>ボシ</t>
    </rPh>
    <rPh sb="3" eb="5">
      <t>フシ</t>
    </rPh>
    <phoneticPr fontId="2"/>
  </si>
  <si>
    <t>多子世帯</t>
    <rPh sb="0" eb="2">
      <t>タシ</t>
    </rPh>
    <rPh sb="2" eb="4">
      <t>セタイ</t>
    </rPh>
    <phoneticPr fontId="2"/>
  </si>
  <si>
    <t>生活保護</t>
    <rPh sb="0" eb="4">
      <t>セイカツホゴ</t>
    </rPh>
    <phoneticPr fontId="2"/>
  </si>
  <si>
    <t>大規模災害被災</t>
    <rPh sb="0" eb="7">
      <t>ダイキボサイガイヒサイ</t>
    </rPh>
    <phoneticPr fontId="2"/>
  </si>
  <si>
    <t>書類不備等</t>
    <rPh sb="0" eb="4">
      <t>ショルイフビ</t>
    </rPh>
    <rPh sb="4" eb="5">
      <t>トウ</t>
    </rPh>
    <phoneticPr fontId="2"/>
  </si>
  <si>
    <t>課税区分</t>
    <rPh sb="0" eb="4">
      <t>カゼイクブン</t>
    </rPh>
    <phoneticPr fontId="2"/>
  </si>
  <si>
    <t>不明</t>
    <rPh sb="0" eb="2">
      <t>フメイ</t>
    </rPh>
    <phoneticPr fontId="2"/>
  </si>
  <si>
    <t>無</t>
    <rPh sb="0" eb="1">
      <t>ナシ</t>
    </rPh>
    <phoneticPr fontId="2"/>
  </si>
  <si>
    <t>≪世帯収入情報≫</t>
    <rPh sb="1" eb="5">
      <t>セタイシュウニュウ</t>
    </rPh>
    <rPh sb="5" eb="7">
      <t>ジョウホウ</t>
    </rPh>
    <phoneticPr fontId="2"/>
  </si>
  <si>
    <t>≪特別控除情報≫</t>
    <rPh sb="1" eb="5">
      <t>トクベツコウジョ</t>
    </rPh>
    <rPh sb="5" eb="7">
      <t>ジョウホウ</t>
    </rPh>
    <phoneticPr fontId="2"/>
  </si>
  <si>
    <t>特記事項(過年度・独立生計・大規模災害被災の場合はその旨必ず入力)</t>
    <rPh sb="0" eb="4">
      <t>トッキジコウ</t>
    </rPh>
    <rPh sb="5" eb="8">
      <t>カネンド</t>
    </rPh>
    <rPh sb="9" eb="13">
      <t>ドクリツセイケイ</t>
    </rPh>
    <rPh sb="14" eb="19">
      <t>ダイキボサイガイ</t>
    </rPh>
    <rPh sb="19" eb="21">
      <t>ヒサイ</t>
    </rPh>
    <rPh sb="22" eb="24">
      <t>バアイ</t>
    </rPh>
    <rPh sb="27" eb="28">
      <t>ムネ</t>
    </rPh>
    <rPh sb="28" eb="29">
      <t>カナラ</t>
    </rPh>
    <rPh sb="30" eb="32">
      <t>ニュウリョク</t>
    </rPh>
    <phoneticPr fontId="2"/>
  </si>
  <si>
    <t>続柄1</t>
    <rPh sb="0" eb="2">
      <t>ツヅキガラ</t>
    </rPh>
    <phoneticPr fontId="2"/>
  </si>
  <si>
    <t>収入種別1</t>
    <rPh sb="0" eb="2">
      <t>シュウニュウ</t>
    </rPh>
    <rPh sb="2" eb="4">
      <t>シュベツ</t>
    </rPh>
    <phoneticPr fontId="2"/>
  </si>
  <si>
    <t>収入金額1</t>
    <rPh sb="0" eb="4">
      <t>シュウニュウキンガク</t>
    </rPh>
    <phoneticPr fontId="2"/>
  </si>
  <si>
    <t>必要経費1</t>
    <rPh sb="0" eb="4">
      <t>ヒツヨウケイヒ</t>
    </rPh>
    <phoneticPr fontId="2"/>
  </si>
  <si>
    <t>所得1</t>
    <rPh sb="0" eb="2">
      <t>ショトク</t>
    </rPh>
    <phoneticPr fontId="2"/>
  </si>
  <si>
    <t>申請者の通学区分</t>
    <rPh sb="0" eb="3">
      <t>シンセイシャ</t>
    </rPh>
    <rPh sb="4" eb="8">
      <t>ツウガククブン</t>
    </rPh>
    <phoneticPr fontId="2"/>
  </si>
  <si>
    <t>母子・父子世帯</t>
    <rPh sb="0" eb="2">
      <t>ボシ</t>
    </rPh>
    <rPh sb="3" eb="5">
      <t>フシ</t>
    </rPh>
    <rPh sb="5" eb="7">
      <t>セタイ</t>
    </rPh>
    <phoneticPr fontId="2"/>
  </si>
  <si>
    <t>父母以外の収入</t>
    <rPh sb="0" eb="2">
      <t>フボ</t>
    </rPh>
    <rPh sb="2" eb="4">
      <t>イガイ</t>
    </rPh>
    <rPh sb="5" eb="7">
      <t>シュウニュウ</t>
    </rPh>
    <phoneticPr fontId="2"/>
  </si>
  <si>
    <t>続柄2</t>
    <rPh sb="0" eb="2">
      <t>ツヅキガラ</t>
    </rPh>
    <phoneticPr fontId="2"/>
  </si>
  <si>
    <t>収入種別2</t>
    <rPh sb="0" eb="2">
      <t>シュウニュウ</t>
    </rPh>
    <rPh sb="2" eb="4">
      <t>シュベツ</t>
    </rPh>
    <phoneticPr fontId="2"/>
  </si>
  <si>
    <t>収入金額2</t>
    <rPh sb="0" eb="4">
      <t>シュウニュウキンガク</t>
    </rPh>
    <phoneticPr fontId="2"/>
  </si>
  <si>
    <t>必要経費2</t>
    <rPh sb="0" eb="4">
      <t>ヒツヨウケイヒ</t>
    </rPh>
    <phoneticPr fontId="2"/>
  </si>
  <si>
    <t>所得2</t>
    <rPh sb="0" eb="2">
      <t>ショトク</t>
    </rPh>
    <phoneticPr fontId="2"/>
  </si>
  <si>
    <t>家計支持者の単身赴任等に係る支出</t>
    <rPh sb="0" eb="2">
      <t>カケイ</t>
    </rPh>
    <rPh sb="2" eb="5">
      <t>シジシャ</t>
    </rPh>
    <rPh sb="6" eb="10">
      <t>タンシンフニン</t>
    </rPh>
    <rPh sb="10" eb="11">
      <t>トウ</t>
    </rPh>
    <rPh sb="12" eb="13">
      <t>カカ</t>
    </rPh>
    <rPh sb="14" eb="16">
      <t>シシュツ</t>
    </rPh>
    <phoneticPr fontId="2"/>
  </si>
  <si>
    <t>※参考(前回入力特記事項)</t>
    <rPh sb="1" eb="3">
      <t>サンコウ</t>
    </rPh>
    <rPh sb="4" eb="6">
      <t>ゼンカイ</t>
    </rPh>
    <rPh sb="6" eb="8">
      <t>ニュウリョク</t>
    </rPh>
    <rPh sb="8" eb="12">
      <t>トッキジコウ</t>
    </rPh>
    <phoneticPr fontId="2"/>
  </si>
  <si>
    <t>続柄3</t>
    <rPh sb="0" eb="2">
      <t>ツヅキガラ</t>
    </rPh>
    <phoneticPr fontId="2"/>
  </si>
  <si>
    <t>収入種別3</t>
    <rPh sb="0" eb="2">
      <t>シュウニュウ</t>
    </rPh>
    <rPh sb="2" eb="4">
      <t>シュベツ</t>
    </rPh>
    <phoneticPr fontId="2"/>
  </si>
  <si>
    <t>収入金額3</t>
    <rPh sb="0" eb="4">
      <t>シュウニュウキンガク</t>
    </rPh>
    <phoneticPr fontId="2"/>
  </si>
  <si>
    <t>必要経費3</t>
    <rPh sb="0" eb="4">
      <t>ヒツヨウケイヒ</t>
    </rPh>
    <phoneticPr fontId="2"/>
  </si>
  <si>
    <t>所得3</t>
    <rPh sb="0" eb="2">
      <t>ショトク</t>
    </rPh>
    <phoneticPr fontId="2"/>
  </si>
  <si>
    <t>長期療養に係る支出</t>
    <phoneticPr fontId="2"/>
  </si>
  <si>
    <t>続柄4</t>
    <rPh sb="0" eb="2">
      <t>ツヅキガラ</t>
    </rPh>
    <phoneticPr fontId="2"/>
  </si>
  <si>
    <t>収入種別4</t>
    <rPh sb="0" eb="2">
      <t>シュウニュウ</t>
    </rPh>
    <rPh sb="2" eb="4">
      <t>シュベツ</t>
    </rPh>
    <phoneticPr fontId="2"/>
  </si>
  <si>
    <t>収入金額4</t>
    <rPh sb="0" eb="4">
      <t>シュウニュウキンガク</t>
    </rPh>
    <phoneticPr fontId="2"/>
  </si>
  <si>
    <t>必要経費4</t>
    <rPh sb="0" eb="4">
      <t>ヒツヨウケイヒ</t>
    </rPh>
    <phoneticPr fontId="2"/>
  </si>
  <si>
    <t>所得4</t>
    <rPh sb="0" eb="2">
      <t>ショトク</t>
    </rPh>
    <phoneticPr fontId="2"/>
  </si>
  <si>
    <t>風水害等の被害額</t>
    <rPh sb="0" eb="4">
      <t>フウスイガイトウ</t>
    </rPh>
    <rPh sb="5" eb="7">
      <t>ヒガイ</t>
    </rPh>
    <rPh sb="7" eb="8">
      <t>ガク</t>
    </rPh>
    <phoneticPr fontId="2"/>
  </si>
  <si>
    <t>続柄5</t>
    <rPh sb="0" eb="2">
      <t>ツヅキガラ</t>
    </rPh>
    <phoneticPr fontId="2"/>
  </si>
  <si>
    <t>収入種別5</t>
    <rPh sb="0" eb="2">
      <t>シュウニュウ</t>
    </rPh>
    <rPh sb="2" eb="4">
      <t>シュベツ</t>
    </rPh>
    <phoneticPr fontId="2"/>
  </si>
  <si>
    <t>収入金額5</t>
    <rPh sb="0" eb="4">
      <t>シュウニュウキンガク</t>
    </rPh>
    <phoneticPr fontId="2"/>
  </si>
  <si>
    <t>必要経費5</t>
    <rPh sb="0" eb="4">
      <t>ヒツヨウケイヒ</t>
    </rPh>
    <phoneticPr fontId="2"/>
  </si>
  <si>
    <t>所得5</t>
    <rPh sb="0" eb="2">
      <t>ショトク</t>
    </rPh>
    <phoneticPr fontId="2"/>
  </si>
  <si>
    <t>障害者数</t>
    <rPh sb="0" eb="2">
      <t>ショウガイ</t>
    </rPh>
    <rPh sb="2" eb="3">
      <t>シャ</t>
    </rPh>
    <rPh sb="3" eb="4">
      <t>スウ</t>
    </rPh>
    <phoneticPr fontId="2"/>
  </si>
  <si>
    <t>続柄6</t>
    <rPh sb="0" eb="2">
      <t>ツヅキガラ</t>
    </rPh>
    <phoneticPr fontId="2"/>
  </si>
  <si>
    <t>収入種別6</t>
    <rPh sb="0" eb="2">
      <t>シュウニュウ</t>
    </rPh>
    <rPh sb="2" eb="4">
      <t>シュベツ</t>
    </rPh>
    <phoneticPr fontId="2"/>
  </si>
  <si>
    <t>収入金額6</t>
    <rPh sb="0" eb="4">
      <t>シュウニュウキンガク</t>
    </rPh>
    <phoneticPr fontId="2"/>
  </si>
  <si>
    <t>必要経費6</t>
    <rPh sb="0" eb="4">
      <t>ヒツヨウケイヒ</t>
    </rPh>
    <phoneticPr fontId="2"/>
  </si>
  <si>
    <t>所得6</t>
    <rPh sb="0" eb="2">
      <t>ショトク</t>
    </rPh>
    <phoneticPr fontId="2"/>
  </si>
  <si>
    <t>≪就学者に関する控除情報≫</t>
    <rPh sb="1" eb="4">
      <t>シュウガクシャ</t>
    </rPh>
    <rPh sb="5" eb="6">
      <t>カン</t>
    </rPh>
    <rPh sb="8" eb="10">
      <t>コウジョ</t>
    </rPh>
    <rPh sb="10" eb="12">
      <t>ジョウホウ</t>
    </rPh>
    <phoneticPr fontId="2"/>
  </si>
  <si>
    <t>就学者1</t>
    <rPh sb="0" eb="3">
      <t>シュウガクシャ</t>
    </rPh>
    <phoneticPr fontId="2"/>
  </si>
  <si>
    <t>通学区分1</t>
    <rPh sb="0" eb="4">
      <t>ツウガククブン</t>
    </rPh>
    <phoneticPr fontId="2"/>
  </si>
  <si>
    <t>設置区分1</t>
    <rPh sb="0" eb="2">
      <t>セッチ</t>
    </rPh>
    <rPh sb="2" eb="4">
      <t>クブン</t>
    </rPh>
    <phoneticPr fontId="2"/>
  </si>
  <si>
    <t>学校区分1</t>
    <rPh sb="0" eb="4">
      <t>ガッコウクブン</t>
    </rPh>
    <phoneticPr fontId="2"/>
  </si>
  <si>
    <t>学年1</t>
    <rPh sb="0" eb="2">
      <t>ガクネン</t>
    </rPh>
    <phoneticPr fontId="2"/>
  </si>
  <si>
    <t>控除額1</t>
    <rPh sb="0" eb="3">
      <t>コウジョガク</t>
    </rPh>
    <phoneticPr fontId="2"/>
  </si>
  <si>
    <t>総所得金額</t>
    <rPh sb="0" eb="5">
      <t>ソウショトクキンガク</t>
    </rPh>
    <phoneticPr fontId="2"/>
  </si>
  <si>
    <t>就学者2</t>
    <rPh sb="0" eb="3">
      <t>シュウガクシャ</t>
    </rPh>
    <phoneticPr fontId="2"/>
  </si>
  <si>
    <t>通学区分2</t>
    <rPh sb="0" eb="4">
      <t>ツウガククブン</t>
    </rPh>
    <phoneticPr fontId="2"/>
  </si>
  <si>
    <t>設置区分2</t>
    <rPh sb="0" eb="2">
      <t>セッチ</t>
    </rPh>
    <rPh sb="2" eb="4">
      <t>クブン</t>
    </rPh>
    <phoneticPr fontId="2"/>
  </si>
  <si>
    <t>学校区分2</t>
    <rPh sb="0" eb="4">
      <t>ガッコウクブン</t>
    </rPh>
    <phoneticPr fontId="2"/>
  </si>
  <si>
    <t>学年2</t>
    <rPh sb="0" eb="2">
      <t>ガクネン</t>
    </rPh>
    <phoneticPr fontId="2"/>
  </si>
  <si>
    <t>控除額2</t>
    <rPh sb="0" eb="3">
      <t>コウジョガク</t>
    </rPh>
    <phoneticPr fontId="2"/>
  </si>
  <si>
    <t>特別控除総額</t>
    <rPh sb="0" eb="4">
      <t>トクベツコウジョ</t>
    </rPh>
    <rPh sb="4" eb="6">
      <t>ソウガク</t>
    </rPh>
    <phoneticPr fontId="2"/>
  </si>
  <si>
    <t>支出合計(留学生の場合)</t>
    <rPh sb="0" eb="2">
      <t>シシュツ</t>
    </rPh>
    <rPh sb="2" eb="4">
      <t>ゴウケイ</t>
    </rPh>
    <rPh sb="5" eb="8">
      <t>リュウガクセイ</t>
    </rPh>
    <rPh sb="9" eb="11">
      <t>バアイ</t>
    </rPh>
    <phoneticPr fontId="2"/>
  </si>
  <si>
    <t>就学者3</t>
    <rPh sb="0" eb="3">
      <t>シュウガクシャ</t>
    </rPh>
    <phoneticPr fontId="2"/>
  </si>
  <si>
    <t>通学区分3</t>
    <rPh sb="0" eb="4">
      <t>ツウガククブン</t>
    </rPh>
    <phoneticPr fontId="2"/>
  </si>
  <si>
    <t>設置区分3</t>
    <rPh sb="0" eb="2">
      <t>セッチ</t>
    </rPh>
    <rPh sb="2" eb="4">
      <t>クブン</t>
    </rPh>
    <phoneticPr fontId="2"/>
  </si>
  <si>
    <t>学校区分3</t>
    <rPh sb="0" eb="4">
      <t>ガッコウクブン</t>
    </rPh>
    <phoneticPr fontId="2"/>
  </si>
  <si>
    <t>学年3</t>
    <rPh sb="0" eb="2">
      <t>ガクネン</t>
    </rPh>
    <phoneticPr fontId="2"/>
  </si>
  <si>
    <t>控除額3</t>
    <rPh sb="0" eb="3">
      <t>コウジョガク</t>
    </rPh>
    <phoneticPr fontId="2"/>
  </si>
  <si>
    <t>就学者4</t>
    <rPh sb="0" eb="3">
      <t>シュウガクシャ</t>
    </rPh>
    <phoneticPr fontId="2"/>
  </si>
  <si>
    <t>通学区分4</t>
    <rPh sb="0" eb="4">
      <t>ツウガククブン</t>
    </rPh>
    <phoneticPr fontId="2"/>
  </si>
  <si>
    <t>設置区分4</t>
    <rPh sb="0" eb="2">
      <t>セッチ</t>
    </rPh>
    <rPh sb="2" eb="4">
      <t>クブン</t>
    </rPh>
    <phoneticPr fontId="2"/>
  </si>
  <si>
    <t>学校区分4</t>
    <rPh sb="0" eb="4">
      <t>ガッコウクブン</t>
    </rPh>
    <phoneticPr fontId="2"/>
  </si>
  <si>
    <t>学年4</t>
    <rPh sb="0" eb="2">
      <t>ガクネン</t>
    </rPh>
    <phoneticPr fontId="2"/>
  </si>
  <si>
    <t>控除額4</t>
    <rPh sb="0" eb="3">
      <t>コウジョガク</t>
    </rPh>
    <phoneticPr fontId="2"/>
  </si>
  <si>
    <t>就学者控除総額</t>
    <rPh sb="0" eb="3">
      <t>シュウガクシャ</t>
    </rPh>
    <rPh sb="3" eb="5">
      <t>コウジョ</t>
    </rPh>
    <rPh sb="5" eb="7">
      <t>ソウガク</t>
    </rPh>
    <phoneticPr fontId="2"/>
  </si>
  <si>
    <t>就学者5</t>
    <rPh sb="0" eb="3">
      <t>シュウガクシャ</t>
    </rPh>
    <phoneticPr fontId="2"/>
  </si>
  <si>
    <t>通学区分5</t>
    <rPh sb="0" eb="4">
      <t>ツウガククブン</t>
    </rPh>
    <phoneticPr fontId="2"/>
  </si>
  <si>
    <t>設置区分5</t>
    <rPh sb="0" eb="2">
      <t>セッチ</t>
    </rPh>
    <rPh sb="2" eb="4">
      <t>クブン</t>
    </rPh>
    <phoneticPr fontId="2"/>
  </si>
  <si>
    <t>学校区分5</t>
    <rPh sb="0" eb="4">
      <t>ガッコウクブン</t>
    </rPh>
    <phoneticPr fontId="2"/>
  </si>
  <si>
    <t>学年5</t>
    <rPh sb="0" eb="2">
      <t>ガクネン</t>
    </rPh>
    <phoneticPr fontId="2"/>
  </si>
  <si>
    <t>控除額5</t>
    <rPh sb="0" eb="3">
      <t>コウジョガク</t>
    </rPh>
    <phoneticPr fontId="2"/>
  </si>
  <si>
    <t>収入基準額(全免)</t>
    <rPh sb="0" eb="5">
      <t>シュウニュウキジュンガク</t>
    </rPh>
    <rPh sb="6" eb="8">
      <t>ゼンメン</t>
    </rPh>
    <phoneticPr fontId="2"/>
  </si>
  <si>
    <t>収入基準額(半免)</t>
    <rPh sb="0" eb="5">
      <t>シュウニュウキジュンガク</t>
    </rPh>
    <rPh sb="6" eb="7">
      <t>ハン</t>
    </rPh>
    <rPh sb="7" eb="8">
      <t>メン</t>
    </rPh>
    <phoneticPr fontId="2"/>
  </si>
  <si>
    <t>就学者6</t>
    <rPh sb="0" eb="3">
      <t>シュウガクシャ</t>
    </rPh>
    <phoneticPr fontId="2"/>
  </si>
  <si>
    <t>通学区分6</t>
    <rPh sb="0" eb="4">
      <t>ツウガククブン</t>
    </rPh>
    <phoneticPr fontId="2"/>
  </si>
  <si>
    <t>設置区分6</t>
    <rPh sb="0" eb="2">
      <t>セッチ</t>
    </rPh>
    <rPh sb="2" eb="4">
      <t>クブン</t>
    </rPh>
    <phoneticPr fontId="2"/>
  </si>
  <si>
    <t>学校区分6</t>
    <rPh sb="0" eb="4">
      <t>ガッコウクブン</t>
    </rPh>
    <phoneticPr fontId="2"/>
  </si>
  <si>
    <t>学年6</t>
    <rPh sb="0" eb="2">
      <t>ガクネン</t>
    </rPh>
    <phoneticPr fontId="2"/>
  </si>
  <si>
    <t>控除額6</t>
    <rPh sb="0" eb="3">
      <t>コウジョガク</t>
    </rPh>
    <phoneticPr fontId="2"/>
  </si>
  <si>
    <t>学科・専攻</t>
    <rPh sb="0" eb="2">
      <t>ガッカ</t>
    </rPh>
    <rPh sb="3" eb="5">
      <t>センコウ</t>
    </rPh>
    <phoneticPr fontId="2"/>
  </si>
  <si>
    <t>コース</t>
  </si>
  <si>
    <t>学年</t>
    <rPh sb="0" eb="2">
      <t>ガクネン</t>
    </rPh>
    <phoneticPr fontId="2"/>
  </si>
  <si>
    <t>母子・父子世帯2</t>
    <rPh sb="0" eb="2">
      <t>ボシフシ2</t>
    </rPh>
    <phoneticPr fontId="2"/>
  </si>
  <si>
    <t>長期療養に係る支出</t>
    <rPh sb="0" eb="2">
      <t>チョウキ</t>
    </rPh>
    <rPh sb="2" eb="4">
      <t>リョウヨウ</t>
    </rPh>
    <rPh sb="5" eb="6">
      <t>カカ</t>
    </rPh>
    <rPh sb="7" eb="9">
      <t>シシュツ</t>
    </rPh>
    <phoneticPr fontId="2"/>
  </si>
  <si>
    <t>前後期区分</t>
    <rPh sb="0" eb="5">
      <t>ゼンコウキクブン</t>
    </rPh>
    <phoneticPr fontId="2"/>
  </si>
  <si>
    <t>支出合計</t>
    <rPh sb="0" eb="4">
      <t>シシュツゴウケイ</t>
    </rPh>
    <phoneticPr fontId="2"/>
  </si>
  <si>
    <t>特記事項</t>
    <rPh sb="0" eb="4">
      <t>トッキジコウ</t>
    </rPh>
    <phoneticPr fontId="2"/>
  </si>
  <si>
    <t>自宅通学</t>
  </si>
  <si>
    <t>非該当</t>
  </si>
  <si>
    <t>本人</t>
  </si>
  <si>
    <t>給与</t>
    <rPh sb="0" eb="2">
      <t>キュウヨ</t>
    </rPh>
    <phoneticPr fontId="2"/>
  </si>
  <si>
    <t>学校形態</t>
    <rPh sb="0" eb="2">
      <t>ガッコウ</t>
    </rPh>
    <rPh sb="2" eb="4">
      <t>ケイタイ</t>
    </rPh>
    <phoneticPr fontId="2"/>
  </si>
  <si>
    <t>国・公立</t>
    <rPh sb="0" eb="1">
      <t>クニ</t>
    </rPh>
    <rPh sb="2" eb="4">
      <t>コウリツ</t>
    </rPh>
    <phoneticPr fontId="2"/>
  </si>
  <si>
    <t>私立</t>
    <rPh sb="0" eb="2">
      <t>シリツ</t>
    </rPh>
    <phoneticPr fontId="2"/>
  </si>
  <si>
    <t>学校区分</t>
    <rPh sb="0" eb="4">
      <t>ガッコウクブン</t>
    </rPh>
    <phoneticPr fontId="2"/>
  </si>
  <si>
    <t>小学生</t>
    <rPh sb="0" eb="3">
      <t>ショウガクセイ</t>
    </rPh>
    <phoneticPr fontId="2"/>
  </si>
  <si>
    <t>中学生</t>
    <rPh sb="0" eb="3">
      <t>チュウガクセイ</t>
    </rPh>
    <phoneticPr fontId="2"/>
  </si>
  <si>
    <t>高校生</t>
    <rPh sb="0" eb="2">
      <t>コウコウ</t>
    </rPh>
    <rPh sb="2" eb="3">
      <t>セイ</t>
    </rPh>
    <phoneticPr fontId="2"/>
  </si>
  <si>
    <t>高専学生</t>
    <rPh sb="0" eb="2">
      <t>コウセン</t>
    </rPh>
    <rPh sb="2" eb="4">
      <t>ガクセイ</t>
    </rPh>
    <phoneticPr fontId="2"/>
  </si>
  <si>
    <t>続柄</t>
    <rPh sb="0" eb="2">
      <t>ゾクガラ</t>
    </rPh>
    <phoneticPr fontId="2"/>
  </si>
  <si>
    <t>夫</t>
    <rPh sb="0" eb="1">
      <t>オット</t>
    </rPh>
    <phoneticPr fontId="2"/>
  </si>
  <si>
    <t>妻</t>
    <rPh sb="0" eb="1">
      <t>ツマ</t>
    </rPh>
    <phoneticPr fontId="2"/>
  </si>
  <si>
    <t>臨時所得</t>
    <rPh sb="0" eb="2">
      <t>リンジ</t>
    </rPh>
    <rPh sb="2" eb="4">
      <t>ショトク</t>
    </rPh>
    <phoneticPr fontId="2"/>
  </si>
  <si>
    <t>収入種別</t>
    <rPh sb="0" eb="4">
      <t>シュウニュウシュベツ</t>
    </rPh>
    <phoneticPr fontId="2"/>
  </si>
  <si>
    <t>金額</t>
    <rPh sb="0" eb="2">
      <t>キンガク</t>
    </rPh>
    <phoneticPr fontId="2"/>
  </si>
  <si>
    <t>子</t>
    <rPh sb="0" eb="1">
      <t>コ</t>
    </rPh>
    <phoneticPr fontId="2"/>
  </si>
  <si>
    <t>※2</t>
    <phoneticPr fontId="2"/>
  </si>
  <si>
    <t>※3</t>
    <phoneticPr fontId="2"/>
  </si>
  <si>
    <t>※4</t>
    <phoneticPr fontId="2"/>
  </si>
  <si>
    <t>※5</t>
    <phoneticPr fontId="2"/>
  </si>
  <si>
    <t>入免授免一括申請</t>
    <phoneticPr fontId="2"/>
  </si>
  <si>
    <t>Please write down your family situation and the reasons for applying for the the exemption and deferral of the tuition fee.</t>
    <phoneticPr fontId="2"/>
  </si>
  <si>
    <t>専修学校生_高等</t>
    <rPh sb="0" eb="2">
      <t>センシュウ</t>
    </rPh>
    <rPh sb="2" eb="4">
      <t>ガッコウ</t>
    </rPh>
    <rPh sb="4" eb="5">
      <t>セイ</t>
    </rPh>
    <rPh sb="6" eb="8">
      <t>コウトウ</t>
    </rPh>
    <phoneticPr fontId="1"/>
  </si>
  <si>
    <t>専修学校生_専門</t>
    <rPh sb="0" eb="2">
      <t>センシュウ</t>
    </rPh>
    <rPh sb="2" eb="4">
      <t>ガッコウ</t>
    </rPh>
    <rPh sb="4" eb="5">
      <t>セイ</t>
    </rPh>
    <rPh sb="6" eb="8">
      <t>センモン</t>
    </rPh>
    <phoneticPr fontId="1"/>
  </si>
  <si>
    <t>申請者
記入欄 ①</t>
    <phoneticPr fontId="2"/>
  </si>
  <si>
    <t>担当者
記入欄 ②</t>
    <phoneticPr fontId="2"/>
  </si>
  <si>
    <t>備　考 ③</t>
    <phoneticPr fontId="2"/>
  </si>
  <si>
    <t>○</t>
    <phoneticPr fontId="2"/>
  </si>
  <si>
    <t>長期療=に係る支出</t>
    <rPh sb="0" eb="2">
      <t>チョウキ</t>
    </rPh>
    <rPh sb="5" eb="6">
      <t>カカ</t>
    </rPh>
    <rPh sb="7" eb="9">
      <t>シシュツ</t>
    </rPh>
    <phoneticPr fontId="2"/>
  </si>
  <si>
    <t>授免一括申請</t>
    <rPh sb="0" eb="1">
      <t>ジュ</t>
    </rPh>
    <rPh sb="1" eb="2">
      <t>メン</t>
    </rPh>
    <rPh sb="2" eb="6">
      <t>イッカツシンセイ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</si>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</sst>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411]ggge&quot;年&quot;m&quot;月&quot;d&quot;日&quot;;@"/>
    <numFmt numFmtId="178" formatCode="&quot;¥&quot;#,##0_);[Red]\(&quot;¥&quot;#,##0\)"/>
    <numFmt numFmtId="179" formatCode="General&quot;人&quot;"/>
  </numFmts>
  <fonts count="36">
    <font>
      <sz val="11"/>
      <color theme="1"/>
      <name val="游ゴシック"/>
      <family val="2"/>
      <charset val="128"/>
      <scheme val="minor"/>
    </font>
    <font>
      <sz val="10"/>
      <color theme="1"/>
      <name val="ＭＳ Ｐゴシック"/>
      <family val="2"/>
      <charset val="128"/>
    </font>
    <font>
      <sz val="6"/>
      <name val="游ゴシック"/>
      <family val="2"/>
      <charset val="128"/>
      <scheme val="minor"/>
    </font>
    <font>
      <b/>
      <sz val="11"/>
      <color theme="1"/>
      <name val="ＭＳ 明朝"/>
      <family val="1"/>
      <charset val="128"/>
    </font>
    <font>
      <b/>
      <sz val="12"/>
      <color theme="1"/>
      <name val="ＭＳ 明朝"/>
      <family val="1"/>
      <charset val="128"/>
    </font>
    <font>
      <sz val="11"/>
      <color theme="1"/>
      <name val="ＭＳ 明朝"/>
      <family val="1"/>
      <charset val="128"/>
    </font>
    <font>
      <sz val="12"/>
      <color theme="1"/>
      <name val="ＭＳ 明朝"/>
      <family val="1"/>
      <charset val="128"/>
    </font>
    <font>
      <b/>
      <sz val="22"/>
      <color theme="1"/>
      <name val="ＭＳ 明朝"/>
      <family val="1"/>
      <charset val="128"/>
    </font>
    <font>
      <sz val="8"/>
      <color theme="1"/>
      <name val="ＭＳ 明朝"/>
      <family val="1"/>
      <charset val="128"/>
    </font>
    <font>
      <sz val="9"/>
      <color theme="1"/>
      <name val="ＭＳ 明朝"/>
      <family val="1"/>
      <charset val="128"/>
    </font>
    <font>
      <b/>
      <u/>
      <sz val="11"/>
      <color rgb="FFFF0000"/>
      <name val="ＭＳ 明朝"/>
      <family val="1"/>
      <charset val="128"/>
    </font>
    <font>
      <sz val="18"/>
      <color theme="1"/>
      <name val="ＭＳ 明朝"/>
      <family val="1"/>
      <charset val="128"/>
    </font>
    <font>
      <sz val="8.5"/>
      <color theme="1"/>
      <name val="ＭＳ 明朝"/>
      <family val="1"/>
      <charset val="128"/>
    </font>
    <font>
      <sz val="11"/>
      <color theme="1"/>
      <name val="游ゴシック"/>
      <family val="2"/>
      <charset val="128"/>
      <scheme val="minor"/>
    </font>
    <font>
      <sz val="10"/>
      <color indexed="37"/>
      <name val="MS P ゴシック"/>
      <family val="3"/>
      <charset val="128"/>
    </font>
    <font>
      <sz val="11"/>
      <color indexed="37"/>
      <name val="MS P ゴシック"/>
      <family val="3"/>
      <charset val="128"/>
    </font>
    <font>
      <u/>
      <sz val="11"/>
      <color indexed="37"/>
      <name val="MS P ゴシック"/>
      <family val="3"/>
      <charset val="128"/>
    </font>
    <font>
      <b/>
      <sz val="10"/>
      <color indexed="39"/>
      <name val="MS P ゴシック"/>
      <family val="3"/>
      <charset val="128"/>
    </font>
    <font>
      <b/>
      <sz val="11"/>
      <color indexed="39"/>
      <name val="MS P ゴシック"/>
      <family val="3"/>
      <charset val="128"/>
    </font>
    <font>
      <sz val="6"/>
      <name val="ＭＳ Ｐゴシック"/>
      <family val="2"/>
      <charset val="128"/>
    </font>
    <font>
      <sz val="9"/>
      <color theme="0"/>
      <name val="ＭＳ 明朝"/>
      <family val="1"/>
      <charset val="128"/>
    </font>
    <font>
      <b/>
      <i/>
      <sz val="11"/>
      <color rgb="FFFF0000"/>
      <name val="ＭＳ 明朝"/>
      <family val="1"/>
      <charset val="128"/>
    </font>
    <font>
      <b/>
      <sz val="10"/>
      <color theme="1"/>
      <name val="ＭＳ 明朝"/>
      <family val="1"/>
      <charset val="128"/>
    </font>
    <font>
      <sz val="10"/>
      <color theme="1"/>
      <name val="ＭＳ 明朝"/>
      <family val="1"/>
      <charset val="128"/>
    </font>
    <font>
      <b/>
      <sz val="14"/>
      <color theme="1"/>
      <name val="ＭＳ 明朝"/>
      <family val="1"/>
      <charset val="128"/>
    </font>
    <font>
      <sz val="9"/>
      <name val="ＭＳ 明朝"/>
      <family val="1"/>
      <charset val="128"/>
    </font>
    <font>
      <sz val="9"/>
      <color rgb="FFFF0000"/>
      <name val="ＭＳ 明朝"/>
      <family val="1"/>
      <charset val="128"/>
    </font>
    <font>
      <sz val="11"/>
      <color rgb="FFC00000"/>
      <name val="ＭＳ 明朝"/>
      <family val="1"/>
      <charset val="128"/>
    </font>
    <font>
      <b/>
      <sz val="14"/>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b/>
      <sz val="11"/>
      <color rgb="FF00B050"/>
      <name val="游ゴシック"/>
      <family val="3"/>
      <charset val="128"/>
      <scheme val="minor"/>
    </font>
    <font>
      <b/>
      <sz val="12"/>
      <color theme="1"/>
      <name val="游ゴシック"/>
      <family val="3"/>
      <charset val="128"/>
      <scheme val="minor"/>
    </font>
    <font>
      <sz val="9"/>
      <color theme="1"/>
      <name val="ＭＳ Ｐゴシック"/>
      <family val="3"/>
      <charset val="128"/>
    </font>
    <font>
      <sz val="11"/>
      <name val="游ゴシック"/>
      <family val="3"/>
      <charset val="128"/>
      <scheme val="minor"/>
    </font>
  </fonts>
  <fills count="9">
    <fill>
      <patternFill patternType="none"/>
    </fill>
    <fill>
      <patternFill patternType="gray125"/>
    </fill>
    <fill>
      <patternFill patternType="solid">
        <fgColor theme="4"/>
        <bgColor indexed="64"/>
      </patternFill>
    </fill>
    <fill>
      <patternFill patternType="solid">
        <fgColor rgb="FFFFFFCC"/>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medium">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medium">
        <color indexed="64"/>
      </right>
      <top style="thin">
        <color indexed="64"/>
      </top>
      <bottom style="medium">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dashed">
        <color rgb="FF000000"/>
      </right>
      <top style="medium">
        <color rgb="FF000000"/>
      </top>
      <bottom style="thin">
        <color rgb="FF000000"/>
      </bottom>
      <diagonal/>
    </border>
    <border>
      <left style="dashed">
        <color rgb="FF000000"/>
      </left>
      <right style="dashed">
        <color rgb="FF000000"/>
      </right>
      <top style="medium">
        <color rgb="FF000000"/>
      </top>
      <bottom style="thin">
        <color rgb="FF000000"/>
      </bottom>
      <diagonal/>
    </border>
    <border>
      <left style="dashed">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dashed">
        <color rgb="FF000000"/>
      </right>
      <top style="thin">
        <color rgb="FF000000"/>
      </top>
      <bottom style="thin">
        <color rgb="FF000000"/>
      </bottom>
      <diagonal/>
    </border>
    <border>
      <left style="dashed">
        <color rgb="FF000000"/>
      </left>
      <right style="dashed">
        <color rgb="FF000000"/>
      </right>
      <top style="thin">
        <color rgb="FF000000"/>
      </top>
      <bottom style="thin">
        <color rgb="FF000000"/>
      </bottom>
      <diagonal/>
    </border>
    <border>
      <left style="dashed">
        <color rgb="FF000000"/>
      </left>
      <right style="medium">
        <color rgb="FF000000"/>
      </right>
      <top style="thin">
        <color rgb="FF000000"/>
      </top>
      <bottom style="thin">
        <color rgb="FF000000"/>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dashed">
        <color rgb="FF000000"/>
      </right>
      <top style="thin">
        <color rgb="FF000000"/>
      </top>
      <bottom style="medium">
        <color rgb="FF000000"/>
      </bottom>
      <diagonal/>
    </border>
    <border>
      <left style="dashed">
        <color rgb="FF000000"/>
      </left>
      <right style="dashed">
        <color rgb="FF000000"/>
      </right>
      <top style="thin">
        <color rgb="FF000000"/>
      </top>
      <bottom style="medium">
        <color rgb="FF000000"/>
      </bottom>
      <diagonal/>
    </border>
    <border>
      <left style="dashed">
        <color rgb="FF000000"/>
      </left>
      <right style="medium">
        <color rgb="FF000000"/>
      </right>
      <top style="thin">
        <color rgb="FF000000"/>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diagonalUp="1">
      <left style="medium">
        <color indexed="64"/>
      </left>
      <right style="medium">
        <color indexed="64"/>
      </right>
      <top style="medium">
        <color indexed="64"/>
      </top>
      <bottom style="medium">
        <color indexed="64"/>
      </bottom>
      <diagonal style="thin">
        <color indexed="64"/>
      </diagonal>
    </border>
  </borders>
  <cellStyleXfs count="3">
    <xf numFmtId="0" fontId="0" fillId="0" borderId="0">
      <alignment vertical="center"/>
    </xf>
    <xf numFmtId="38" fontId="13" fillId="0" borderId="0" applyFont="0" applyFill="0" applyBorder="0" applyAlignment="0" applyProtection="0">
      <alignment vertical="center"/>
    </xf>
    <xf numFmtId="0" fontId="1" fillId="0" borderId="0">
      <alignment vertical="center"/>
    </xf>
  </cellStyleXfs>
  <cellXfs count="224">
    <xf numFmtId="0" fontId="0" fillId="0" borderId="0" xfId="0">
      <alignment vertical="center"/>
    </xf>
    <xf numFmtId="0" fontId="5" fillId="0" borderId="0" xfId="0" applyFont="1">
      <alignment vertical="center"/>
    </xf>
    <xf numFmtId="0" fontId="9" fillId="0" borderId="0" xfId="0" applyFont="1">
      <alignment vertical="center"/>
    </xf>
    <xf numFmtId="0" fontId="9" fillId="0" borderId="1" xfId="0" applyFont="1" applyBorder="1">
      <alignment vertical="center"/>
    </xf>
    <xf numFmtId="0" fontId="20" fillId="2" borderId="1" xfId="0" applyFont="1" applyFill="1" applyBorder="1" applyAlignment="1">
      <alignment horizontal="center" vertical="center"/>
    </xf>
    <xf numFmtId="0" fontId="5" fillId="3" borderId="5" xfId="0" applyFont="1" applyFill="1" applyBorder="1" applyProtection="1">
      <alignment vertical="center"/>
      <protection locked="0"/>
    </xf>
    <xf numFmtId="0" fontId="5" fillId="3" borderId="1" xfId="0" applyFont="1" applyFill="1" applyBorder="1" applyAlignment="1" applyProtection="1">
      <alignment horizontal="center" vertical="center"/>
      <protection locked="0"/>
    </xf>
    <xf numFmtId="0" fontId="5" fillId="3" borderId="18" xfId="0" applyFont="1" applyFill="1" applyBorder="1" applyAlignment="1" applyProtection="1">
      <alignment horizontal="center" vertical="center" wrapText="1"/>
      <protection locked="0"/>
    </xf>
    <xf numFmtId="0" fontId="5" fillId="3" borderId="20" xfId="0" applyFont="1" applyFill="1" applyBorder="1" applyAlignment="1" applyProtection="1">
      <alignment vertical="center" wrapText="1"/>
      <protection locked="0"/>
    </xf>
    <xf numFmtId="0" fontId="5" fillId="3" borderId="34" xfId="0" applyFont="1" applyFill="1" applyBorder="1" applyAlignment="1" applyProtection="1">
      <alignment horizontal="justify" vertical="center" wrapText="1"/>
      <protection locked="0"/>
    </xf>
    <xf numFmtId="0" fontId="5" fillId="3" borderId="38" xfId="0" applyFont="1" applyFill="1" applyBorder="1" applyAlignment="1" applyProtection="1">
      <alignment horizontal="justify" vertical="center" wrapText="1"/>
      <protection locked="0"/>
    </xf>
    <xf numFmtId="0" fontId="25" fillId="0" borderId="1" xfId="0" applyFont="1" applyBorder="1">
      <alignment vertical="center"/>
    </xf>
    <xf numFmtId="0" fontId="26" fillId="0" borderId="1" xfId="0" applyFont="1" applyBorder="1">
      <alignment vertical="center"/>
    </xf>
    <xf numFmtId="176" fontId="25" fillId="4" borderId="1" xfId="0" applyNumberFormat="1" applyFont="1" applyFill="1" applyBorder="1">
      <alignment vertical="center"/>
    </xf>
    <xf numFmtId="0" fontId="25" fillId="4" borderId="1" xfId="0" applyFont="1" applyFill="1" applyBorder="1">
      <alignment vertical="center"/>
    </xf>
    <xf numFmtId="176" fontId="25" fillId="4" borderId="63" xfId="0" applyNumberFormat="1" applyFont="1" applyFill="1" applyBorder="1">
      <alignment vertical="center"/>
    </xf>
    <xf numFmtId="0" fontId="5" fillId="3" borderId="32" xfId="0" applyFont="1" applyFill="1" applyBorder="1" applyAlignment="1" applyProtection="1">
      <alignment horizontal="center" vertical="center" wrapText="1"/>
      <protection locked="0"/>
    </xf>
    <xf numFmtId="0" fontId="5" fillId="3" borderId="0" xfId="0" applyFont="1" applyFill="1" applyAlignment="1" applyProtection="1">
      <alignment horizontal="center" vertical="center"/>
      <protection locked="0"/>
    </xf>
    <xf numFmtId="0" fontId="5" fillId="3" borderId="36" xfId="0" applyFont="1" applyFill="1" applyBorder="1" applyAlignment="1" applyProtection="1">
      <alignment horizontal="center" vertical="center" wrapText="1"/>
      <protection locked="0"/>
    </xf>
    <xf numFmtId="0" fontId="4" fillId="0" borderId="0" xfId="0" applyFont="1" applyAlignment="1">
      <alignment horizontal="right" vertical="center"/>
    </xf>
    <xf numFmtId="0" fontId="5" fillId="0" borderId="4" xfId="0" applyFont="1" applyBorder="1" applyAlignment="1">
      <alignment vertical="center" wrapText="1"/>
    </xf>
    <xf numFmtId="176" fontId="6" fillId="0" borderId="0" xfId="0" applyNumberFormat="1" applyFont="1" applyAlignment="1">
      <alignment horizontal="right" vertical="center"/>
    </xf>
    <xf numFmtId="0" fontId="23" fillId="0" borderId="0" xfId="0" applyFont="1" applyAlignment="1">
      <alignment horizontal="right" vertical="center"/>
    </xf>
    <xf numFmtId="0" fontId="4" fillId="0" borderId="0" xfId="0" applyFont="1">
      <alignment vertical="center"/>
    </xf>
    <xf numFmtId="0" fontId="23" fillId="0" borderId="0" xfId="0" applyFont="1">
      <alignment vertical="center"/>
    </xf>
    <xf numFmtId="0" fontId="5" fillId="0" borderId="0" xfId="0" applyFont="1" applyAlignment="1">
      <alignment horizontal="center" vertical="center"/>
    </xf>
    <xf numFmtId="0" fontId="9"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5" fillId="0" borderId="1" xfId="0" applyFont="1" applyBorder="1" applyAlignment="1">
      <alignment horizontal="center" vertical="center" wrapText="1"/>
    </xf>
    <xf numFmtId="0" fontId="9" fillId="0" borderId="3" xfId="0" applyFont="1" applyBorder="1" applyAlignment="1">
      <alignment horizontal="center" vertical="center" wrapText="1"/>
    </xf>
    <xf numFmtId="0" fontId="5" fillId="0" borderId="1" xfId="0" applyFont="1" applyBorder="1" applyAlignment="1">
      <alignment horizontal="center" vertical="center"/>
    </xf>
    <xf numFmtId="0" fontId="5" fillId="0" borderId="18" xfId="0" applyFont="1" applyBorder="1" applyAlignment="1">
      <alignment horizontal="center" vertical="center" wrapText="1"/>
    </xf>
    <xf numFmtId="0" fontId="5" fillId="0" borderId="20" xfId="0" applyFont="1" applyBorder="1">
      <alignment vertical="center"/>
    </xf>
    <xf numFmtId="0" fontId="5" fillId="0" borderId="1" xfId="0" applyFont="1" applyBorder="1" applyAlignment="1">
      <alignment vertical="center" wrapText="1"/>
    </xf>
    <xf numFmtId="0" fontId="9" fillId="0" borderId="1" xfId="0" applyFont="1" applyBorder="1" applyAlignment="1">
      <alignment vertical="center" wrapText="1"/>
    </xf>
    <xf numFmtId="0" fontId="11" fillId="0" borderId="0" xfId="0" applyFont="1" applyAlignment="1">
      <alignment horizontal="center" vertical="center"/>
    </xf>
    <xf numFmtId="0" fontId="5" fillId="0" borderId="11" xfId="0" applyFont="1" applyBorder="1" applyAlignment="1">
      <alignment horizontal="center" vertical="center"/>
    </xf>
    <xf numFmtId="0" fontId="5" fillId="0" borderId="17" xfId="0" applyFont="1" applyBorder="1" applyAlignment="1">
      <alignment horizontal="center" vertical="center"/>
    </xf>
    <xf numFmtId="0" fontId="5" fillId="0" borderId="68" xfId="0" applyFont="1" applyBorder="1" applyAlignment="1">
      <alignment horizontal="center" vertical="center"/>
    </xf>
    <xf numFmtId="0" fontId="5" fillId="0" borderId="51" xfId="0" applyFont="1" applyBorder="1" applyAlignment="1">
      <alignment horizontal="center" vertical="center"/>
    </xf>
    <xf numFmtId="38" fontId="21" fillId="0" borderId="0" xfId="1" applyFont="1" applyFill="1" applyBorder="1" applyAlignment="1" applyProtection="1">
      <alignment vertical="center"/>
    </xf>
    <xf numFmtId="38" fontId="5" fillId="0" borderId="0" xfId="1" applyFont="1" applyFill="1" applyBorder="1" applyAlignment="1" applyProtection="1">
      <alignment vertical="center"/>
    </xf>
    <xf numFmtId="0" fontId="5" fillId="0" borderId="0" xfId="0" applyFont="1" applyAlignment="1">
      <alignment horizontal="right" vertical="center"/>
    </xf>
    <xf numFmtId="0" fontId="5" fillId="0" borderId="6" xfId="0" applyFont="1" applyBorder="1" applyAlignment="1">
      <alignment horizontal="center" vertical="center" wrapText="1"/>
    </xf>
    <xf numFmtId="0" fontId="5" fillId="0" borderId="7" xfId="0" applyFont="1" applyBorder="1" applyAlignment="1">
      <alignment vertical="center" wrapText="1"/>
    </xf>
    <xf numFmtId="0" fontId="5" fillId="0" borderId="7"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24" xfId="0" applyFont="1" applyBorder="1" applyAlignment="1">
      <alignment vertical="center" wrapText="1"/>
    </xf>
    <xf numFmtId="0" fontId="5" fillId="0" borderId="24" xfId="0" applyFont="1" applyBorder="1" applyAlignment="1">
      <alignment horizontal="center" vertical="center" wrapText="1"/>
    </xf>
    <xf numFmtId="0" fontId="5" fillId="0" borderId="0" xfId="0" applyFont="1" applyAlignment="1">
      <alignment horizontal="justify" vertical="center"/>
    </xf>
    <xf numFmtId="0" fontId="27" fillId="0" borderId="33" xfId="0" applyFont="1" applyBorder="1" applyAlignment="1">
      <alignment vertical="center" shrinkToFit="1"/>
    </xf>
    <xf numFmtId="0" fontId="27" fillId="0" borderId="37" xfId="0" applyFont="1" applyBorder="1" applyAlignment="1">
      <alignment vertical="center" shrinkToFit="1"/>
    </xf>
    <xf numFmtId="0" fontId="27" fillId="0" borderId="42" xfId="0" applyFont="1" applyBorder="1" applyAlignment="1">
      <alignment vertical="center" shrinkToFit="1"/>
    </xf>
    <xf numFmtId="0" fontId="27" fillId="0" borderId="47" xfId="0" applyFont="1" applyBorder="1" applyAlignment="1">
      <alignment vertical="center" shrinkToFit="1"/>
    </xf>
    <xf numFmtId="0" fontId="27" fillId="0" borderId="55" xfId="0" applyFont="1" applyBorder="1" applyAlignment="1">
      <alignment vertical="center" shrinkToFit="1"/>
    </xf>
    <xf numFmtId="0" fontId="28" fillId="0" borderId="0" xfId="0" applyFont="1" applyProtection="1">
      <alignment vertical="center"/>
      <protection locked="0"/>
    </xf>
    <xf numFmtId="0" fontId="29" fillId="0" borderId="0" xfId="0" applyFont="1">
      <alignment vertical="center"/>
    </xf>
    <xf numFmtId="0" fontId="30" fillId="0" borderId="0" xfId="0" applyFont="1">
      <alignment vertical="center"/>
    </xf>
    <xf numFmtId="0" fontId="31" fillId="0" borderId="0" xfId="0" applyFont="1">
      <alignment vertical="center"/>
    </xf>
    <xf numFmtId="0" fontId="32" fillId="0" borderId="0" xfId="0" applyFont="1">
      <alignment vertical="center"/>
    </xf>
    <xf numFmtId="0" fontId="29" fillId="5" borderId="0" xfId="0" applyFont="1" applyFill="1">
      <alignment vertical="center"/>
    </xf>
    <xf numFmtId="0" fontId="0" fillId="0" borderId="0" xfId="0" applyAlignment="1">
      <alignment horizontal="left" vertical="center"/>
    </xf>
    <xf numFmtId="0" fontId="29" fillId="6" borderId="5" xfId="0" applyFont="1" applyFill="1" applyBorder="1" applyProtection="1">
      <alignment vertical="center"/>
      <protection locked="0"/>
    </xf>
    <xf numFmtId="0" fontId="31" fillId="7" borderId="5" xfId="0" applyFont="1" applyFill="1" applyBorder="1">
      <alignment vertical="center"/>
    </xf>
    <xf numFmtId="0" fontId="0" fillId="6" borderId="72" xfId="0" applyFill="1" applyBorder="1" applyProtection="1">
      <alignment vertical="center"/>
      <protection locked="0"/>
    </xf>
    <xf numFmtId="0" fontId="0" fillId="6" borderId="5" xfId="0" applyFill="1" applyBorder="1" applyProtection="1">
      <alignment vertical="center"/>
      <protection locked="0"/>
    </xf>
    <xf numFmtId="0" fontId="31" fillId="5" borderId="0" xfId="0" applyFont="1" applyFill="1">
      <alignment vertical="center"/>
    </xf>
    <xf numFmtId="0" fontId="33" fillId="0" borderId="0" xfId="0" applyFont="1">
      <alignment vertical="center"/>
    </xf>
    <xf numFmtId="0" fontId="0" fillId="0" borderId="0" xfId="0" applyAlignment="1">
      <alignment horizontal="center" vertical="center"/>
    </xf>
    <xf numFmtId="0" fontId="0" fillId="6" borderId="5" xfId="0" applyFill="1" applyBorder="1" applyAlignment="1" applyProtection="1">
      <alignment horizontal="center" vertical="center"/>
      <protection locked="0"/>
    </xf>
    <xf numFmtId="178" fontId="0" fillId="6" borderId="5" xfId="0" applyNumberFormat="1" applyFill="1" applyBorder="1" applyAlignment="1" applyProtection="1">
      <alignment horizontal="center" vertical="center"/>
      <protection locked="0"/>
    </xf>
    <xf numFmtId="178" fontId="0" fillId="7" borderId="5" xfId="0" applyNumberFormat="1" applyFill="1" applyBorder="1" applyAlignment="1">
      <alignment horizontal="center" vertical="center"/>
    </xf>
    <xf numFmtId="178" fontId="0" fillId="7" borderId="5" xfId="0" applyNumberFormat="1" applyFill="1" applyBorder="1">
      <alignment vertical="center"/>
    </xf>
    <xf numFmtId="178" fontId="0" fillId="6" borderId="5" xfId="0" applyNumberFormat="1" applyFill="1" applyBorder="1" applyProtection="1">
      <alignment vertical="center"/>
      <protection locked="0"/>
    </xf>
    <xf numFmtId="178" fontId="0" fillId="7" borderId="5" xfId="0" applyNumberFormat="1" applyFill="1" applyBorder="1" applyProtection="1">
      <alignment vertical="center"/>
      <protection locked="0"/>
    </xf>
    <xf numFmtId="179" fontId="0" fillId="6" borderId="5" xfId="0" applyNumberFormat="1" applyFill="1" applyBorder="1" applyProtection="1">
      <alignment vertical="center"/>
      <protection locked="0"/>
    </xf>
    <xf numFmtId="3" fontId="0" fillId="6" borderId="5" xfId="0" applyNumberFormat="1" applyFill="1" applyBorder="1" applyProtection="1">
      <alignment vertical="center"/>
      <protection locked="0"/>
    </xf>
    <xf numFmtId="0" fontId="0" fillId="5" borderId="0" xfId="0" applyFill="1">
      <alignment vertical="center"/>
    </xf>
    <xf numFmtId="178" fontId="0" fillId="5" borderId="0" xfId="0" applyNumberFormat="1" applyFill="1">
      <alignment vertical="center"/>
    </xf>
    <xf numFmtId="179" fontId="0" fillId="5" borderId="0" xfId="0" applyNumberFormat="1" applyFill="1">
      <alignment vertical="center"/>
    </xf>
    <xf numFmtId="3" fontId="0" fillId="5" borderId="0" xfId="0" applyNumberFormat="1" applyFill="1">
      <alignment vertical="center"/>
    </xf>
    <xf numFmtId="0" fontId="34" fillId="8" borderId="1" xfId="0" applyFont="1" applyFill="1" applyBorder="1">
      <alignment vertical="center"/>
    </xf>
    <xf numFmtId="0" fontId="34" fillId="0" borderId="0" xfId="0" applyFont="1">
      <alignment vertical="center"/>
    </xf>
    <xf numFmtId="38" fontId="34" fillId="8" borderId="1" xfId="0" applyNumberFormat="1" applyFont="1" applyFill="1" applyBorder="1" applyAlignment="1">
      <alignment horizontal="center" vertical="center"/>
    </xf>
    <xf numFmtId="38" fontId="34" fillId="0" borderId="1" xfId="0" applyNumberFormat="1" applyFont="1" applyBorder="1">
      <alignment vertical="center"/>
    </xf>
    <xf numFmtId="0" fontId="34" fillId="0" borderId="1" xfId="0" applyFont="1" applyBorder="1">
      <alignment vertical="center"/>
    </xf>
    <xf numFmtId="0" fontId="34" fillId="8" borderId="1" xfId="0" applyFont="1" applyFill="1" applyBorder="1" applyAlignment="1">
      <alignment horizontal="center" vertical="center"/>
    </xf>
    <xf numFmtId="0" fontId="0" fillId="6" borderId="74" xfId="0" applyFill="1" applyBorder="1" applyAlignment="1" applyProtection="1">
      <alignment horizontal="center" vertical="center"/>
      <protection locked="0"/>
    </xf>
    <xf numFmtId="178" fontId="0" fillId="6" borderId="74" xfId="0" applyNumberFormat="1" applyFill="1" applyBorder="1" applyAlignment="1" applyProtection="1">
      <alignment horizontal="center" vertical="center"/>
      <protection locked="0"/>
    </xf>
    <xf numFmtId="0" fontId="9" fillId="3" borderId="3" xfId="0" applyFont="1" applyFill="1" applyBorder="1" applyAlignment="1" applyProtection="1">
      <alignment vertical="center" wrapText="1"/>
      <protection locked="0"/>
    </xf>
    <xf numFmtId="0" fontId="5" fillId="0" borderId="40" xfId="0" applyFont="1" applyBorder="1" applyAlignment="1">
      <alignment vertical="center" wrapText="1"/>
    </xf>
    <xf numFmtId="0" fontId="5" fillId="3" borderId="41" xfId="0" applyFont="1" applyFill="1" applyBorder="1" applyAlignment="1" applyProtection="1">
      <alignment vertical="center" wrapText="1"/>
      <protection locked="0"/>
    </xf>
    <xf numFmtId="0" fontId="5" fillId="3" borderId="43" xfId="0" applyFont="1" applyFill="1" applyBorder="1" applyAlignment="1" applyProtection="1">
      <alignment vertical="center" wrapText="1"/>
      <protection locked="0"/>
    </xf>
    <xf numFmtId="0" fontId="5" fillId="0" borderId="45" xfId="0" applyFont="1" applyBorder="1" applyAlignment="1">
      <alignment vertical="center" wrapText="1"/>
    </xf>
    <xf numFmtId="0" fontId="5" fillId="3" borderId="46" xfId="0" applyFont="1" applyFill="1" applyBorder="1" applyAlignment="1" applyProtection="1">
      <alignment vertical="center" wrapText="1"/>
      <protection locked="0"/>
    </xf>
    <xf numFmtId="0" fontId="5" fillId="3" borderId="48" xfId="0" applyFont="1" applyFill="1" applyBorder="1" applyAlignment="1" applyProtection="1">
      <alignment vertical="center" wrapText="1"/>
      <protection locked="0"/>
    </xf>
    <xf numFmtId="0" fontId="5" fillId="3" borderId="45" xfId="0" applyFont="1" applyFill="1" applyBorder="1" applyAlignment="1" applyProtection="1">
      <alignment vertical="center" wrapText="1"/>
      <protection locked="0"/>
    </xf>
    <xf numFmtId="0" fontId="5" fillId="3" borderId="53" xfId="0" applyFont="1" applyFill="1" applyBorder="1" applyAlignment="1" applyProtection="1">
      <alignment vertical="center" wrapText="1"/>
      <protection locked="0"/>
    </xf>
    <xf numFmtId="0" fontId="5" fillId="3" borderId="54" xfId="0" applyFont="1" applyFill="1" applyBorder="1" applyAlignment="1" applyProtection="1">
      <alignment vertical="center" wrapText="1"/>
      <protection locked="0"/>
    </xf>
    <xf numFmtId="0" fontId="5" fillId="3" borderId="56" xfId="0" applyFont="1" applyFill="1" applyBorder="1" applyAlignment="1" applyProtection="1">
      <alignment vertical="center" wrapText="1"/>
      <protection locked="0"/>
    </xf>
    <xf numFmtId="0" fontId="35" fillId="0" borderId="0" xfId="0" applyFont="1">
      <alignment vertical="center"/>
    </xf>
    <xf numFmtId="0" fontId="35" fillId="0" borderId="0" xfId="0" applyFont="1" applyProtection="1">
      <alignment vertical="center"/>
      <protection locked="0"/>
    </xf>
    <xf numFmtId="0" fontId="4" fillId="0" borderId="0" xfId="0" applyFont="1" applyAlignment="1">
      <alignment horizontal="right" vertical="center"/>
    </xf>
    <xf numFmtId="0" fontId="23" fillId="0" borderId="0" xfId="0" applyFont="1" applyAlignment="1">
      <alignment vertical="center" wrapText="1"/>
    </xf>
    <xf numFmtId="0" fontId="0" fillId="0" borderId="0" xfId="0" applyAlignment="1">
      <alignmen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3" borderId="2" xfId="0" applyFont="1" applyFill="1" applyBorder="1" applyAlignment="1" applyProtection="1">
      <alignment horizontal="left" vertical="center" indent="1"/>
      <protection locked="0"/>
    </xf>
    <xf numFmtId="0" fontId="5" fillId="3" borderId="3" xfId="0" applyFont="1" applyFill="1" applyBorder="1" applyAlignment="1" applyProtection="1">
      <alignment horizontal="left" vertical="center" indent="1"/>
      <protection locked="0"/>
    </xf>
    <xf numFmtId="0" fontId="5" fillId="3" borderId="4" xfId="0" applyFont="1" applyFill="1" applyBorder="1" applyAlignment="1" applyProtection="1">
      <alignment horizontal="left" vertical="center" indent="1"/>
      <protection locked="0"/>
    </xf>
    <xf numFmtId="0" fontId="7" fillId="0" borderId="0" xfId="0" applyFont="1" applyAlignment="1">
      <alignment horizontal="center" vertical="center" wrapText="1"/>
    </xf>
    <xf numFmtId="0" fontId="5" fillId="3" borderId="2" xfId="0" applyFont="1" applyFill="1" applyBorder="1" applyAlignment="1" applyProtection="1">
      <alignment horizontal="right" vertical="center"/>
      <protection locked="0"/>
    </xf>
    <xf numFmtId="0" fontId="5" fillId="3" borderId="3" xfId="0" applyFont="1" applyFill="1" applyBorder="1" applyAlignment="1" applyProtection="1">
      <alignment horizontal="right" vertical="center"/>
      <protection locked="0"/>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0" xfId="0" applyFont="1" applyAlignment="1">
      <alignment vertical="center" wrapText="1"/>
    </xf>
    <xf numFmtId="0" fontId="5" fillId="3" borderId="2" xfId="0" applyFont="1" applyFill="1" applyBorder="1" applyAlignment="1" applyProtection="1">
      <alignment horizontal="center" vertical="center"/>
      <protection locked="0"/>
    </xf>
    <xf numFmtId="0" fontId="5" fillId="3" borderId="3" xfId="0" applyFont="1" applyFill="1" applyBorder="1" applyAlignment="1" applyProtection="1">
      <alignment horizontal="center" vertical="center"/>
      <protection locked="0"/>
    </xf>
    <xf numFmtId="0" fontId="5" fillId="0" borderId="1" xfId="0" applyFont="1" applyBorder="1" applyAlignment="1">
      <alignment horizontal="left" vertical="center" wrapText="1" indent="1"/>
    </xf>
    <xf numFmtId="0" fontId="5" fillId="3" borderId="4" xfId="0" applyFont="1" applyFill="1" applyBorder="1" applyAlignment="1" applyProtection="1">
      <alignment horizontal="center" vertical="center"/>
      <protection locked="0"/>
    </xf>
    <xf numFmtId="0" fontId="5" fillId="3" borderId="2" xfId="0" applyFont="1" applyFill="1" applyBorder="1" applyAlignment="1" applyProtection="1">
      <alignment vertical="center" wrapText="1"/>
      <protection locked="0"/>
    </xf>
    <xf numFmtId="0" fontId="5" fillId="3" borderId="3" xfId="0" applyFont="1" applyFill="1" applyBorder="1" applyAlignment="1" applyProtection="1">
      <alignment vertical="center" wrapText="1"/>
      <protection locked="0"/>
    </xf>
    <xf numFmtId="0" fontId="5" fillId="3" borderId="4" xfId="0" applyFont="1" applyFill="1" applyBorder="1" applyAlignment="1" applyProtection="1">
      <alignment vertical="center" wrapText="1"/>
      <protection locked="0"/>
    </xf>
    <xf numFmtId="176" fontId="6" fillId="3" borderId="0" xfId="0" applyNumberFormat="1" applyFont="1" applyFill="1" applyAlignment="1" applyProtection="1">
      <alignment horizontal="right" vertical="center"/>
      <protection locked="0"/>
    </xf>
    <xf numFmtId="0" fontId="5" fillId="0" borderId="2" xfId="0" applyFont="1" applyBorder="1" applyAlignment="1">
      <alignment horizontal="distributed" vertical="center" wrapText="1" indent="2"/>
    </xf>
    <xf numFmtId="0" fontId="5" fillId="0" borderId="4" xfId="0" applyFont="1" applyBorder="1" applyAlignment="1">
      <alignment horizontal="distributed" vertical="center" wrapText="1" indent="2"/>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5" fillId="0" borderId="1" xfId="0" applyFont="1" applyBorder="1" applyAlignment="1">
      <alignment horizontal="center" vertical="center" textRotation="180" wrapText="1"/>
    </xf>
    <xf numFmtId="0" fontId="0" fillId="0" borderId="1" xfId="0" applyBorder="1" applyAlignment="1">
      <alignment horizontal="center" vertical="center" textRotation="180" wrapText="1"/>
    </xf>
    <xf numFmtId="0" fontId="5" fillId="0" borderId="2" xfId="0" applyFont="1" applyBorder="1" applyAlignment="1">
      <alignment horizontal="left" vertical="center" indent="1"/>
    </xf>
    <xf numFmtId="0" fontId="5" fillId="0" borderId="3" xfId="0" applyFont="1" applyBorder="1" applyAlignment="1">
      <alignment horizontal="left" vertical="center" indent="1"/>
    </xf>
    <xf numFmtId="0" fontId="5" fillId="0" borderId="4" xfId="0" applyFont="1" applyBorder="1" applyAlignment="1">
      <alignment horizontal="left" vertical="center" indent="1"/>
    </xf>
    <xf numFmtId="0" fontId="5" fillId="0" borderId="3" xfId="0" applyFont="1" applyBorder="1" applyAlignment="1">
      <alignment horizontal="distributed" vertical="center" wrapText="1" indent="2"/>
    </xf>
    <xf numFmtId="0" fontId="5" fillId="0" borderId="3" xfId="0" applyFont="1" applyBorder="1" applyAlignment="1">
      <alignment horizontal="center" vertical="center" wrapText="1"/>
    </xf>
    <xf numFmtId="0" fontId="5" fillId="0" borderId="2" xfId="0" applyFont="1" applyBorder="1" applyAlignment="1">
      <alignment horizontal="right" vertical="center"/>
    </xf>
    <xf numFmtId="0" fontId="5" fillId="0" borderId="3" xfId="0" applyFont="1" applyBorder="1" applyAlignment="1">
      <alignment horizontal="right" vertical="center"/>
    </xf>
    <xf numFmtId="0" fontId="5" fillId="0" borderId="1" xfId="0" applyFont="1" applyBorder="1" applyAlignment="1">
      <alignment horizontal="center" vertical="center" textRotation="180"/>
    </xf>
    <xf numFmtId="0" fontId="0" fillId="0" borderId="1" xfId="0" applyBorder="1" applyAlignment="1">
      <alignment horizontal="center" vertical="center" textRotation="180"/>
    </xf>
    <xf numFmtId="0" fontId="5" fillId="0" borderId="2" xfId="0" applyFont="1" applyBorder="1">
      <alignment vertical="center"/>
    </xf>
    <xf numFmtId="0" fontId="5" fillId="0" borderId="4" xfId="0" applyFont="1" applyBorder="1">
      <alignment vertical="center"/>
    </xf>
    <xf numFmtId="0" fontId="5" fillId="3" borderId="2" xfId="0" applyFont="1" applyFill="1" applyBorder="1" applyProtection="1">
      <alignment vertical="center"/>
      <protection locked="0"/>
    </xf>
    <xf numFmtId="0" fontId="5" fillId="3" borderId="4" xfId="0" applyFont="1" applyFill="1" applyBorder="1" applyProtection="1">
      <alignment vertical="center"/>
      <protection locked="0"/>
    </xf>
    <xf numFmtId="0" fontId="5" fillId="0" borderId="1" xfId="0" applyFont="1" applyBorder="1" applyAlignment="1">
      <alignment horizontal="center" vertical="center" textRotation="255"/>
    </xf>
    <xf numFmtId="0" fontId="0" fillId="0" borderId="1" xfId="0" applyBorder="1" applyAlignment="1">
      <alignment horizontal="center" vertical="center" textRotation="255"/>
    </xf>
    <xf numFmtId="0" fontId="5" fillId="0" borderId="1" xfId="0" applyFont="1" applyBorder="1" applyAlignment="1">
      <alignment vertical="center" textRotation="255" wrapText="1"/>
    </xf>
    <xf numFmtId="0" fontId="0" fillId="0" borderId="1" xfId="0" applyBorder="1" applyAlignment="1">
      <alignment vertical="center" textRotation="255" wrapText="1"/>
    </xf>
    <xf numFmtId="0" fontId="5" fillId="3" borderId="19" xfId="0" applyFont="1" applyFill="1" applyBorder="1" applyAlignment="1" applyProtection="1">
      <alignment vertical="center" wrapText="1"/>
      <protection locked="0"/>
    </xf>
    <xf numFmtId="0" fontId="5" fillId="0" borderId="21" xfId="0" applyFont="1" applyBorder="1" applyAlignment="1">
      <alignment vertical="center" wrapText="1"/>
    </xf>
    <xf numFmtId="0" fontId="5" fillId="0" borderId="3" xfId="0" applyFont="1" applyBorder="1" applyAlignment="1">
      <alignment vertical="center" wrapText="1"/>
    </xf>
    <xf numFmtId="0" fontId="5" fillId="0" borderId="22" xfId="0" applyFont="1" applyBorder="1" applyAlignment="1">
      <alignment vertical="center" wrapText="1"/>
    </xf>
    <xf numFmtId="0" fontId="5" fillId="3" borderId="3" xfId="0" applyFont="1" applyFill="1" applyBorder="1" applyAlignment="1" applyProtection="1">
      <alignment horizontal="center" vertical="center" shrinkToFit="1"/>
      <protection locked="0"/>
    </xf>
    <xf numFmtId="0" fontId="5" fillId="3" borderId="4" xfId="0" applyFont="1" applyFill="1" applyBorder="1" applyAlignment="1" applyProtection="1">
      <alignment horizontal="center" vertical="center" shrinkToFit="1"/>
      <protection locked="0"/>
    </xf>
    <xf numFmtId="0" fontId="5" fillId="0" borderId="1" xfId="0" applyFont="1" applyBorder="1" applyAlignment="1">
      <alignment horizontal="center" vertical="center"/>
    </xf>
    <xf numFmtId="0" fontId="9" fillId="0" borderId="0" xfId="0" applyFont="1" applyAlignment="1">
      <alignment vertical="top" wrapText="1"/>
    </xf>
    <xf numFmtId="177" fontId="6" fillId="0" borderId="0" xfId="0" applyNumberFormat="1" applyFont="1" applyAlignment="1">
      <alignment horizontal="right" vertical="center"/>
    </xf>
    <xf numFmtId="0" fontId="11" fillId="0" borderId="0" xfId="0" applyFont="1" applyAlignment="1">
      <alignment horizontal="center" vertical="center"/>
    </xf>
    <xf numFmtId="0" fontId="5" fillId="0" borderId="0" xfId="0" applyFont="1" applyAlignment="1">
      <alignment horizontal="left" vertical="center" wrapText="1"/>
    </xf>
    <xf numFmtId="0" fontId="5" fillId="0" borderId="12"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5" fillId="0" borderId="10" xfId="0" applyFont="1" applyBorder="1" applyAlignment="1">
      <alignment horizontal="center" vertical="center" wrapText="1"/>
    </xf>
    <xf numFmtId="0" fontId="5" fillId="0" borderId="4" xfId="0" applyFont="1" applyBorder="1" applyAlignment="1">
      <alignment horizontal="center" vertical="center"/>
    </xf>
    <xf numFmtId="38" fontId="5" fillId="3" borderId="2" xfId="1" applyFont="1" applyFill="1" applyBorder="1" applyAlignment="1" applyProtection="1">
      <alignment vertical="center"/>
      <protection locked="0"/>
    </xf>
    <xf numFmtId="38" fontId="5" fillId="3" borderId="3" xfId="1" applyFont="1" applyFill="1" applyBorder="1" applyAlignment="1" applyProtection="1">
      <alignment vertical="center"/>
      <protection locked="0"/>
    </xf>
    <xf numFmtId="0" fontId="5" fillId="0" borderId="10" xfId="0" applyFont="1" applyBorder="1" applyAlignment="1">
      <alignment horizontal="center" vertical="center" wrapText="1" shrinkToFit="1"/>
    </xf>
    <xf numFmtId="0" fontId="5" fillId="0" borderId="4" xfId="0" applyFont="1" applyBorder="1" applyAlignment="1">
      <alignment horizontal="center" vertical="center" shrinkToFit="1"/>
    </xf>
    <xf numFmtId="0" fontId="5" fillId="3" borderId="10" xfId="0" applyFont="1" applyFill="1" applyBorder="1" applyAlignment="1" applyProtection="1">
      <alignment horizontal="center" vertical="center" wrapText="1"/>
      <protection locked="0"/>
    </xf>
    <xf numFmtId="0" fontId="5" fillId="0" borderId="64" xfId="0" applyFont="1" applyBorder="1" applyAlignment="1">
      <alignment horizontal="center" vertical="center" wrapText="1"/>
    </xf>
    <xf numFmtId="0" fontId="5" fillId="0" borderId="65" xfId="0" applyFont="1" applyBorder="1" applyAlignment="1">
      <alignment horizontal="center" vertical="center"/>
    </xf>
    <xf numFmtId="38" fontId="5" fillId="0" borderId="66" xfId="1" applyFont="1" applyFill="1" applyBorder="1" applyAlignment="1" applyProtection="1">
      <alignment vertical="center"/>
    </xf>
    <xf numFmtId="38" fontId="5" fillId="0" borderId="67" xfId="1" applyFont="1" applyFill="1" applyBorder="1" applyAlignment="1" applyProtection="1">
      <alignment vertical="center"/>
    </xf>
    <xf numFmtId="0" fontId="5" fillId="0" borderId="0" xfId="0" applyFont="1" applyAlignment="1">
      <alignment wrapText="1"/>
    </xf>
    <xf numFmtId="0" fontId="0" fillId="0" borderId="0" xfId="0">
      <alignment vertical="center"/>
    </xf>
    <xf numFmtId="0" fontId="5" fillId="0" borderId="69" xfId="0" applyFont="1" applyBorder="1" applyAlignment="1">
      <alignment horizontal="center" vertical="center" wrapText="1"/>
    </xf>
    <xf numFmtId="0" fontId="5" fillId="0" borderId="70" xfId="0" applyFont="1" applyBorder="1" applyAlignment="1">
      <alignment horizontal="center" vertical="center"/>
    </xf>
    <xf numFmtId="38" fontId="5" fillId="0" borderId="49" xfId="1" applyFont="1" applyFill="1" applyBorder="1" applyAlignment="1" applyProtection="1">
      <alignment vertical="center"/>
    </xf>
    <xf numFmtId="38" fontId="5" fillId="0" borderId="71" xfId="1" applyFont="1" applyFill="1" applyBorder="1" applyAlignment="1" applyProtection="1">
      <alignment vertical="center"/>
    </xf>
    <xf numFmtId="0" fontId="5" fillId="0" borderId="0" xfId="0" applyFont="1" applyAlignment="1">
      <alignment vertical="top" wrapText="1"/>
    </xf>
    <xf numFmtId="0" fontId="5" fillId="0" borderId="0" xfId="0" applyFont="1" applyAlignment="1">
      <alignment horizontal="right" vertical="center"/>
    </xf>
    <xf numFmtId="0" fontId="5" fillId="3" borderId="13" xfId="0" applyFont="1" applyFill="1" applyBorder="1" applyAlignment="1" applyProtection="1">
      <alignment horizontal="center" vertical="center" wrapText="1"/>
      <protection locked="0"/>
    </xf>
    <xf numFmtId="0" fontId="5" fillId="3" borderId="14" xfId="0" applyFont="1" applyFill="1" applyBorder="1" applyAlignment="1" applyProtection="1">
      <alignment horizontal="center" vertical="center"/>
      <protection locked="0"/>
    </xf>
    <xf numFmtId="38" fontId="5" fillId="3" borderId="15" xfId="1" applyFont="1" applyFill="1" applyBorder="1" applyAlignment="1" applyProtection="1">
      <alignment vertical="center"/>
      <protection locked="0"/>
    </xf>
    <xf numFmtId="38" fontId="5" fillId="3" borderId="16" xfId="1" applyFont="1" applyFill="1" applyBorder="1" applyAlignment="1" applyProtection="1">
      <alignment vertical="center"/>
      <protection locked="0"/>
    </xf>
    <xf numFmtId="0" fontId="3" fillId="0" borderId="39" xfId="0" applyFont="1" applyBorder="1" applyAlignment="1">
      <alignment vertical="center" textRotation="255" wrapText="1"/>
    </xf>
    <xf numFmtId="0" fontId="3" fillId="0" borderId="44" xfId="0" applyFont="1" applyBorder="1" applyAlignment="1">
      <alignment vertical="center" textRotation="255" wrapText="1"/>
    </xf>
    <xf numFmtId="0" fontId="3" fillId="0" borderId="52" xfId="0" applyFont="1" applyBorder="1" applyAlignment="1">
      <alignment vertical="center" textRotation="255" wrapText="1"/>
    </xf>
    <xf numFmtId="0" fontId="5" fillId="0" borderId="57" xfId="0" applyFont="1" applyBorder="1" applyAlignment="1">
      <alignment horizontal="justify" vertical="center" wrapText="1"/>
    </xf>
    <xf numFmtId="0" fontId="5" fillId="0" borderId="58" xfId="0" applyFont="1" applyBorder="1" applyAlignment="1">
      <alignment horizontal="justify" vertical="center" wrapText="1"/>
    </xf>
    <xf numFmtId="0" fontId="5" fillId="0" borderId="59" xfId="0" applyFont="1" applyBorder="1" applyAlignment="1">
      <alignment horizontal="justify" vertical="center" wrapText="1"/>
    </xf>
    <xf numFmtId="0" fontId="5" fillId="3" borderId="60" xfId="0" applyFont="1" applyFill="1" applyBorder="1" applyAlignment="1" applyProtection="1">
      <alignment horizontal="justify" vertical="center" wrapText="1"/>
      <protection locked="0"/>
    </xf>
    <xf numFmtId="0" fontId="5" fillId="3" borderId="61" xfId="0" applyFont="1" applyFill="1" applyBorder="1" applyAlignment="1" applyProtection="1">
      <alignment horizontal="justify" vertical="center" wrapText="1"/>
      <protection locked="0"/>
    </xf>
    <xf numFmtId="0" fontId="5" fillId="3" borderId="62" xfId="0" applyFont="1" applyFill="1" applyBorder="1" applyAlignment="1" applyProtection="1">
      <alignment horizontal="justify" vertical="center" wrapText="1"/>
      <protection locked="0"/>
    </xf>
    <xf numFmtId="0" fontId="5" fillId="0" borderId="28" xfId="0" applyFont="1" applyBorder="1" applyAlignment="1">
      <alignment horizontal="center" vertical="center" textRotation="255" wrapText="1"/>
    </xf>
    <xf numFmtId="0" fontId="5" fillId="0" borderId="35" xfId="0" applyFont="1" applyBorder="1" applyAlignment="1">
      <alignment horizontal="center" vertical="center" textRotation="255"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25"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28" xfId="0" applyFont="1" applyBorder="1" applyAlignment="1">
      <alignment vertical="center" wrapText="1"/>
    </xf>
    <xf numFmtId="0" fontId="5" fillId="0" borderId="1" xfId="0" applyFont="1" applyBorder="1" applyAlignment="1">
      <alignment vertical="center" wrapText="1"/>
    </xf>
    <xf numFmtId="0" fontId="7" fillId="0" borderId="0" xfId="0" applyFont="1" applyAlignment="1">
      <alignment horizontal="center" vertical="center"/>
    </xf>
    <xf numFmtId="0" fontId="5" fillId="0" borderId="23"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51" xfId="0" applyFont="1" applyBorder="1" applyAlignment="1">
      <alignment horizontal="center" vertical="center" wrapText="1"/>
    </xf>
    <xf numFmtId="0" fontId="0" fillId="6" borderId="57" xfId="0" applyFill="1" applyBorder="1" applyAlignment="1" applyProtection="1">
      <alignment horizontal="left" vertical="top" wrapText="1"/>
      <protection locked="0"/>
    </xf>
    <xf numFmtId="0" fontId="0" fillId="6" borderId="58" xfId="0" applyFill="1" applyBorder="1" applyAlignment="1" applyProtection="1">
      <alignment horizontal="left" vertical="top"/>
      <protection locked="0"/>
    </xf>
    <xf numFmtId="0" fontId="0" fillId="6" borderId="59" xfId="0" applyFill="1" applyBorder="1" applyAlignment="1" applyProtection="1">
      <alignment horizontal="left" vertical="top"/>
      <protection locked="0"/>
    </xf>
    <xf numFmtId="0" fontId="0" fillId="6" borderId="73" xfId="0" applyFill="1" applyBorder="1" applyAlignment="1" applyProtection="1">
      <alignment horizontal="left" vertical="top"/>
      <protection locked="0"/>
    </xf>
    <xf numFmtId="0" fontId="0" fillId="6" borderId="0" xfId="0" applyFill="1" applyAlignment="1" applyProtection="1">
      <alignment horizontal="left" vertical="top"/>
      <protection locked="0"/>
    </xf>
    <xf numFmtId="0" fontId="0" fillId="6" borderId="12" xfId="0" applyFill="1" applyBorder="1" applyAlignment="1" applyProtection="1">
      <alignment horizontal="left" vertical="top"/>
      <protection locked="0"/>
    </xf>
    <xf numFmtId="0" fontId="0" fillId="6" borderId="60" xfId="0" applyFill="1" applyBorder="1" applyAlignment="1" applyProtection="1">
      <alignment horizontal="left" vertical="top"/>
      <protection locked="0"/>
    </xf>
    <xf numFmtId="0" fontId="0" fillId="6" borderId="61" xfId="0" applyFill="1" applyBorder="1" applyAlignment="1" applyProtection="1">
      <alignment horizontal="left" vertical="top"/>
      <protection locked="0"/>
    </xf>
    <xf numFmtId="0" fontId="0" fillId="6" borderId="62" xfId="0" applyFill="1" applyBorder="1" applyAlignment="1" applyProtection="1">
      <alignment horizontal="left" vertical="top"/>
      <protection locked="0"/>
    </xf>
  </cellXfs>
  <cellStyles count="3">
    <cellStyle name="桁区切り" xfId="1" builtinId="6"/>
    <cellStyle name="標準" xfId="0" builtinId="0"/>
    <cellStyle name="標準 2" xfId="2" xr:uid="{9B2A8370-9735-4766-AE23-732F5676A4C6}"/>
  </cellStyles>
  <dxfs count="164">
    <dxf>
      <fill>
        <patternFill>
          <bgColor rgb="FFFF0000"/>
        </patternFill>
      </fill>
    </dxf>
    <dxf>
      <fill>
        <patternFill>
          <bgColor rgb="FFFFFFCC"/>
        </patternFill>
      </fill>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游ゴシック"/>
        <family val="3"/>
        <charset val="128"/>
        <scheme val="minor"/>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游ゴシック"/>
        <family val="3"/>
        <charset val="128"/>
        <scheme val="minor"/>
      </font>
      <fill>
        <patternFill patternType="none">
          <fgColor indexed="64"/>
          <bgColor indexed="65"/>
        </patternFill>
      </fill>
      <alignment horizontal="general" vertical="center" textRotation="0" wrapText="0" indent="0" justifyLastLine="0" shrinkToFit="0" readingOrder="0"/>
      <protection locked="0" hidden="0"/>
    </dxf>
    <dxf>
      <fill>
        <patternFill patternType="solid">
          <fgColor indexed="64"/>
          <bgColor theme="8" tint="0.59999389629810485"/>
        </patternFill>
      </fill>
    </dxf>
    <dxf>
      <numFmt numFmtId="3" formatCode="#,##0"/>
      <fill>
        <patternFill patternType="solid">
          <fgColor indexed="64"/>
          <bgColor theme="8" tint="0.59999389629810485"/>
        </patternFill>
      </fill>
    </dxf>
    <dxf>
      <fill>
        <patternFill patternType="solid">
          <fgColor indexed="64"/>
          <bgColor theme="8" tint="0.59999389629810485"/>
        </patternFill>
      </fill>
    </dxf>
    <dxf>
      <numFmt numFmtId="178" formatCode="&quot;¥&quot;#,##0_);[Red]\(&quot;¥&quot;#,##0\)"/>
      <fill>
        <patternFill patternType="solid">
          <fgColor indexed="64"/>
          <bgColor theme="8" tint="0.59999389629810485"/>
        </patternFill>
      </fill>
    </dxf>
    <dxf>
      <numFmt numFmtId="178" formatCode="&quot;¥&quot;#,##0_);[Red]\(&quot;¥&quot;#,##0\)"/>
      <fill>
        <patternFill patternType="solid">
          <fgColor indexed="64"/>
          <bgColor theme="8" tint="0.59999389629810485"/>
        </patternFill>
      </fill>
    </dxf>
    <dxf>
      <numFmt numFmtId="178" formatCode="&quot;¥&quot;#,##0_);[Red]\(&quot;¥&quot;#,##0\)"/>
      <fill>
        <patternFill patternType="solid">
          <fgColor indexed="64"/>
          <bgColor theme="8" tint="0.59999389629810485"/>
        </patternFill>
      </fill>
    </dxf>
    <dxf>
      <numFmt numFmtId="178" formatCode="&quot;¥&quot;#,##0_);[Red]\(&quot;¥&quot;#,##0\)"/>
      <fill>
        <patternFill patternType="solid">
          <fgColor indexed="64"/>
          <bgColor theme="8" tint="0.59999389629810485"/>
        </patternFill>
      </fill>
    </dxf>
    <dxf>
      <numFmt numFmtId="178" formatCode="&quot;¥&quot;#,##0_);[Red]\(&quot;¥&quot;#,##0\)"/>
      <fill>
        <patternFill patternType="solid">
          <fgColor indexed="64"/>
          <bgColor theme="8" tint="0.59999389629810485"/>
        </patternFill>
      </fill>
    </dxf>
    <dxf>
      <numFmt numFmtId="179" formatCode="General&quot;人&quot;"/>
      <fill>
        <patternFill patternType="solid">
          <fgColor indexed="64"/>
          <bgColor theme="8" tint="0.59999389629810485"/>
        </patternFill>
      </fill>
    </dxf>
    <dxf>
      <numFmt numFmtId="178" formatCode="&quot;¥&quot;#,##0_);[Red]\(&quot;¥&quot;#,##0\)"/>
      <fill>
        <patternFill patternType="solid">
          <fgColor indexed="64"/>
          <bgColor theme="8" tint="0.59999389629810485"/>
        </patternFill>
      </fill>
    </dxf>
    <dxf>
      <numFmt numFmtId="178" formatCode="&quot;¥&quot;#,##0_);[Red]\(&quot;¥&quot;#,##0\)"/>
      <fill>
        <patternFill patternType="solid">
          <fgColor indexed="64"/>
          <bgColor theme="8" tint="0.59999389629810485"/>
        </patternFill>
      </fill>
    </dxf>
    <dxf>
      <numFmt numFmtId="178" formatCode="&quot;¥&quot;#,##0_);[Red]\(&quot;¥&quot;#,##0\)"/>
      <fill>
        <patternFill patternType="solid">
          <fgColor indexed="64"/>
          <bgColor theme="8" tint="0.59999389629810485"/>
        </patternFill>
      </fill>
    </dxf>
    <dxf>
      <numFmt numFmtId="178" formatCode="&quot;¥&quot;#,##0_);[Red]\(&quot;¥&quot;#,##0\)"/>
      <fill>
        <patternFill patternType="solid">
          <fgColor indexed="64"/>
          <bgColor theme="8" tint="0.59999389629810485"/>
        </patternFill>
      </fill>
    </dxf>
    <dxf>
      <numFmt numFmtId="178" formatCode="&quot;¥&quot;#,##0_);[Red]\(&quot;¥&quot;#,##0\)"/>
      <fill>
        <patternFill patternType="solid">
          <fgColor indexed="64"/>
          <bgColor theme="8" tint="0.59999389629810485"/>
        </patternFill>
      </fill>
    </dxf>
    <dxf>
      <numFmt numFmtId="178" formatCode="&quot;¥&quot;#,##0_);[Red]\(&quot;¥&quot;#,##0\)"/>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
      <fill>
        <patternFill patternType="solid">
          <fgColor indexed="64"/>
          <bgColor theme="8" tint="0.59999389629810485"/>
        </patternFill>
      </fill>
    </dxf>
  </dxfs>
  <tableStyles count="0" defaultTableStyle="TableStyleMedium2" defaultPivotStyle="PivotStyleLight16"/>
  <colors>
    <mruColors>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C94EE7-E41B-4D05-B530-B480B5DDE7BB}" name="テーブル_授業料免除申請者データ" displayName="テーブル_授業料免除申請者データ" ref="A41:CR42" totalsRowShown="0" dataDxfId="163">
  <autoFilter ref="A41:CR42" xr:uid="{0BD08092-8CD6-4D02-AFC9-5AB66D7C8E9A}"/>
  <tableColumns count="96">
    <tableColumn id="96" xr3:uid="{528966FB-5118-40C9-B95F-5E9E6E0A1D01}" name="入免授免一括申請" dataDxfId="162"/>
    <tableColumn id="1" xr3:uid="{01FA2148-5E81-47FB-8CA5-A9A95AAF525E}" name="学籍番号" dataDxfId="161">
      <calculatedColumnFormula>$B$4</calculatedColumnFormula>
    </tableColumn>
    <tableColumn id="2" xr3:uid="{FF9A0079-2D3D-47BA-9E1F-7D5B22D15AE6}" name="氏名" dataDxfId="160">
      <calculatedColumnFormula>$C$4</calculatedColumnFormula>
    </tableColumn>
    <tableColumn id="3" xr3:uid="{D8FF0245-A88A-4AEF-BCA2-3E9C200B61A9}" name="学科・専攻" dataDxfId="159">
      <calculatedColumnFormula>C$2</calculatedColumnFormula>
    </tableColumn>
    <tableColumn id="4" xr3:uid="{D378A379-D19A-4F2C-851B-CD29CD8BBBED}" name="コース" dataDxfId="158">
      <calculatedColumnFormula>D$2</calculatedColumnFormula>
    </tableColumn>
    <tableColumn id="5" xr3:uid="{DEF60146-ACFF-4F6B-B54D-0A5DC071F9B6}" name="学年" dataDxfId="157">
      <calculatedColumnFormula>E$2</calculatedColumnFormula>
    </tableColumn>
    <tableColumn id="6" xr3:uid="{A5E73F26-5FD3-4323-9E39-28D90B597B96}" name="世帯人数" dataDxfId="156">
      <calculatedColumnFormula>$D$4</calculatedColumnFormula>
    </tableColumn>
    <tableColumn id="7" xr3:uid="{54EE4B47-D38A-4A80-B8EF-6B738CEFE1EC}" name="申請区分" dataDxfId="155">
      <calculatedColumnFormula>$E$4</calculatedColumnFormula>
    </tableColumn>
    <tableColumn id="8" xr3:uid="{E83B2CF6-F016-4291-82A1-9E14C548BD61}" name="通学区分" dataDxfId="154">
      <calculatedColumnFormula>$F$4</calculatedColumnFormula>
    </tableColumn>
    <tableColumn id="9" xr3:uid="{CEE8B54B-C095-4BFD-BEF3-4C1569A4F3C7}" name="母子・父子世帯" dataDxfId="153">
      <calculatedColumnFormula>$G$4</calculatedColumnFormula>
    </tableColumn>
    <tableColumn id="10" xr3:uid="{75101D1B-3BED-4095-8A5D-64C13ABB7589}" name="多子世帯" dataDxfId="152">
      <calculatedColumnFormula>$H$4</calculatedColumnFormula>
    </tableColumn>
    <tableColumn id="11" xr3:uid="{B97EB0B9-8A05-4A49-AD75-3EE204634856}" name="生活保護" dataDxfId="151">
      <calculatedColumnFormula>$I$4</calculatedColumnFormula>
    </tableColumn>
    <tableColumn id="12" xr3:uid="{7AF0E999-FCC9-4E4E-84C8-A209B1CA5B0D}" name="大規模災害被災" dataDxfId="150">
      <calculatedColumnFormula>$J$4</calculatedColumnFormula>
    </tableColumn>
    <tableColumn id="13" xr3:uid="{890B2061-31E9-4442-ACA0-008C4AA2BB2F}" name="書類不備等" dataDxfId="149">
      <calculatedColumnFormula>$K$4</calculatedColumnFormula>
    </tableColumn>
    <tableColumn id="14" xr3:uid="{F6CF968E-AE79-4814-B79F-CFA4172F2118}" name="課税区分" dataDxfId="148">
      <calculatedColumnFormula>$L$4</calculatedColumnFormula>
    </tableColumn>
    <tableColumn id="15" xr3:uid="{1C09FEEF-F70A-4E2A-BB75-7B61AC7C9FF3}" name="続柄1" dataDxfId="147">
      <calculatedColumnFormula>IF(C$10="","",C$10)</calculatedColumnFormula>
    </tableColumn>
    <tableColumn id="16" xr3:uid="{7DDB7275-6376-4986-82FD-03AE662DC794}" name="収入種別1" dataDxfId="146">
      <calculatedColumnFormula>IF(D$10="","",D$10)</calculatedColumnFormula>
    </tableColumn>
    <tableColumn id="17" xr3:uid="{950A000A-64F1-434B-8AC9-A35C4A3F0A67}" name="収入金額1" dataDxfId="145">
      <calculatedColumnFormula>IF(E$10="",0,E$10)</calculatedColumnFormula>
    </tableColumn>
    <tableColumn id="18" xr3:uid="{2D66883F-978F-468E-A198-C8BABC3E0555}" name="必要経費1" dataDxfId="144">
      <calculatedColumnFormula>IF(F$10="",0,F$10)</calculatedColumnFormula>
    </tableColumn>
    <tableColumn id="19" xr3:uid="{AE7F0290-6603-4CD5-9A17-20833DC88CA4}" name="所得1" dataDxfId="143">
      <calculatedColumnFormula>IF(G$10="",0,G$10)</calculatedColumnFormula>
    </tableColumn>
    <tableColumn id="20" xr3:uid="{064664BB-3352-4D35-93F7-F42168EFF0F3}" name="続柄2" dataDxfId="142">
      <calculatedColumnFormula>IF(C$12="","",C$12)</calculatedColumnFormula>
    </tableColumn>
    <tableColumn id="21" xr3:uid="{DFBF1A3F-EEFC-47C2-9015-FD8BB38200B9}" name="収入種別2" dataDxfId="141">
      <calculatedColumnFormula>IF(D$12="","",D$12)</calculatedColumnFormula>
    </tableColumn>
    <tableColumn id="22" xr3:uid="{93DB4A53-D1A4-4B30-AD9A-B3712BD448CF}" name="収入金額2" dataDxfId="140">
      <calculatedColumnFormula>IF(E$12="",0,E$12)</calculatedColumnFormula>
    </tableColumn>
    <tableColumn id="23" xr3:uid="{5826C75F-8714-43A1-B7C6-1B310670390A}" name="必要経費2" dataDxfId="139">
      <calculatedColumnFormula>IF(F$12="",0,F$12)</calculatedColumnFormula>
    </tableColumn>
    <tableColumn id="24" xr3:uid="{9F08453E-113F-4D3A-9054-13176891446A}" name="所得2" dataDxfId="138">
      <calculatedColumnFormula>IF(G$12="",0,G$12)</calculatedColumnFormula>
    </tableColumn>
    <tableColumn id="25" xr3:uid="{A91B6EC9-B93D-49B2-BB9A-E60610E296E7}" name="続柄3" dataDxfId="137">
      <calculatedColumnFormula>IF(C$14="","",C$14)</calculatedColumnFormula>
    </tableColumn>
    <tableColumn id="26" xr3:uid="{093249A7-DFD4-4813-B742-03ED314DF637}" name="収入種別3" dataDxfId="136">
      <calculatedColumnFormula>IF(D$14="","",D$14)</calculatedColumnFormula>
    </tableColumn>
    <tableColumn id="27" xr3:uid="{52F95AED-8386-4548-90BC-E017120A4D23}" name="収入金額3" dataDxfId="135">
      <calculatedColumnFormula>IF(E$14="",0,E$14)</calculatedColumnFormula>
    </tableColumn>
    <tableColumn id="28" xr3:uid="{D8F24D72-7B4D-4F78-923E-96A4B735CB0B}" name="必要経費3" dataDxfId="134">
      <calculatedColumnFormula>IF(F$14="",0,F$14)</calculatedColumnFormula>
    </tableColumn>
    <tableColumn id="29" xr3:uid="{14C32B16-2121-475F-8F49-257A85E36ABD}" name="所得3" dataDxfId="133">
      <calculatedColumnFormula>IF(G$14="",0,G$14)</calculatedColumnFormula>
    </tableColumn>
    <tableColumn id="30" xr3:uid="{C3E980D0-2F69-4A72-801C-DC1FF3648850}" name="続柄4" dataDxfId="132">
      <calculatedColumnFormula>IF(C$16="","",C$16)</calculatedColumnFormula>
    </tableColumn>
    <tableColumn id="31" xr3:uid="{70A957DF-FF35-4977-BE45-BE7F4D555F9C}" name="収入種別4" dataDxfId="131">
      <calculatedColumnFormula>IF(D$16="","",D$16)</calculatedColumnFormula>
    </tableColumn>
    <tableColumn id="32" xr3:uid="{64527B64-448D-47F8-8541-61698F53FAEC}" name="収入金額4" dataDxfId="130">
      <calculatedColumnFormula>IF(E$16="",0,E$16)</calculatedColumnFormula>
    </tableColumn>
    <tableColumn id="33" xr3:uid="{8689A489-472E-4537-94FE-38B60D7CDC10}" name="必要経費4" dataDxfId="129">
      <calculatedColumnFormula>IF(F$16="",0,F$16)</calculatedColumnFormula>
    </tableColumn>
    <tableColumn id="34" xr3:uid="{5806434A-6E8D-4868-B21D-FA7A1C5C10D6}" name="所得4" dataDxfId="128">
      <calculatedColumnFormula>IF(G$16="",0,G$16)</calculatedColumnFormula>
    </tableColumn>
    <tableColumn id="35" xr3:uid="{BE09995C-43B9-4DFB-AC4A-C67D12261E37}" name="続柄5" dataDxfId="127">
      <calculatedColumnFormula>IF(C$18="","",C$18)</calculatedColumnFormula>
    </tableColumn>
    <tableColumn id="36" xr3:uid="{A6BBA5E5-4341-4736-BF1A-47A3F6781DD3}" name="収入種別5" dataDxfId="126">
      <calculatedColumnFormula>IF(D$18="","",D$18)</calculatedColumnFormula>
    </tableColumn>
    <tableColumn id="37" xr3:uid="{AF0D2AB6-C853-40F0-94D5-651CD2561ED7}" name="収入金額5" dataDxfId="125">
      <calculatedColumnFormula>IF(E$18="",0,E$18)</calculatedColumnFormula>
    </tableColumn>
    <tableColumn id="38" xr3:uid="{0C395504-0C30-4F1A-9C00-775676832921}" name="必要経費5" dataDxfId="124">
      <calculatedColumnFormula>IF(F$18="",0,F$18)</calculatedColumnFormula>
    </tableColumn>
    <tableColumn id="39" xr3:uid="{AAEB7411-6182-4200-A374-2AF2257F8395}" name="所得5" dataDxfId="123">
      <calculatedColumnFormula>IF(G$18="",0,G$18)</calculatedColumnFormula>
    </tableColumn>
    <tableColumn id="40" xr3:uid="{CB58A382-E4B2-444E-AA0B-0AA952A2FEE3}" name="続柄6" dataDxfId="122">
      <calculatedColumnFormula>IF(C$20="","",C$20)</calculatedColumnFormula>
    </tableColumn>
    <tableColumn id="41" xr3:uid="{1712E30C-1E4D-4E32-AEC9-3228CB64264A}" name="収入種別6" dataDxfId="121">
      <calculatedColumnFormula>IF(D$20="","",D$20)</calculatedColumnFormula>
    </tableColumn>
    <tableColumn id="42" xr3:uid="{B565AB58-B776-4349-8B5B-32D792A2B168}" name="収入金額6" dataDxfId="120">
      <calculatedColumnFormula>IF(E$20="",0,E$20)</calculatedColumnFormula>
    </tableColumn>
    <tableColumn id="43" xr3:uid="{97FEEB03-E220-41DA-B854-C084BCDE9D42}" name="必要経費6" dataDxfId="119">
      <calculatedColumnFormula>IF(F$20="",0,F$20)</calculatedColumnFormula>
    </tableColumn>
    <tableColumn id="44" xr3:uid="{E67DD383-AC37-48C6-A9C6-E2D267D9350C}" name="所得6" dataDxfId="118">
      <calculatedColumnFormula>IF(G$20="",0,G$20)</calculatedColumnFormula>
    </tableColumn>
    <tableColumn id="45" xr3:uid="{90B97B14-15ED-4032-83B2-9A00383EB771}" name="就学者1" dataDxfId="117">
      <calculatedColumnFormula>IF(C$24="","",C$24)</calculatedColumnFormula>
    </tableColumn>
    <tableColumn id="46" xr3:uid="{B1C74570-C3FE-4AC4-814B-12E8B6A953E5}" name="通学区分1" dataDxfId="116">
      <calculatedColumnFormula>IF(D$24="","",D$24)</calculatedColumnFormula>
    </tableColumn>
    <tableColumn id="47" xr3:uid="{EDB6524F-4596-4EE6-B2F7-21394DC5C83C}" name="設置区分1" dataDxfId="115">
      <calculatedColumnFormula>IF(E$24="","",E$24)</calculatedColumnFormula>
    </tableColumn>
    <tableColumn id="48" xr3:uid="{54C8DBDD-08B7-4427-BE70-0E2B0B728DEC}" name="学校区分1" dataDxfId="114">
      <calculatedColumnFormula>IF(F$24="","",F$24)</calculatedColumnFormula>
    </tableColumn>
    <tableColumn id="49" xr3:uid="{5ABF3982-538A-490D-A6D0-9568401204AD}" name="学年1" dataDxfId="113">
      <calculatedColumnFormula>IF(G$24="","",G$24)</calculatedColumnFormula>
    </tableColumn>
    <tableColumn id="50" xr3:uid="{A5D8DD10-ADE7-4E44-8AB2-3D11E7A0405D}" name="控除額1" dataDxfId="112">
      <calculatedColumnFormula>IF(H$24="",0,H$24)</calculatedColumnFormula>
    </tableColumn>
    <tableColumn id="51" xr3:uid="{E360F663-5568-4240-8C2D-FA9746994659}" name="就学者2" dataDxfId="111">
      <calculatedColumnFormula>IF(C$26="","",C$26)</calculatedColumnFormula>
    </tableColumn>
    <tableColumn id="52" xr3:uid="{282AC063-C885-429F-A8F8-81B280DF4E79}" name="通学区分2" dataDxfId="110">
      <calculatedColumnFormula>IF(D$26="","",D$26)</calculatedColumnFormula>
    </tableColumn>
    <tableColumn id="53" xr3:uid="{C0996FD8-439B-4780-9D6D-A5680B968ABA}" name="設置区分2" dataDxfId="109">
      <calculatedColumnFormula>IF(E$26="","",E$26)</calculatedColumnFormula>
    </tableColumn>
    <tableColumn id="54" xr3:uid="{D4DBF913-E7FF-43F3-ADF3-18A7A0750AC1}" name="学校区分2" dataDxfId="108">
      <calculatedColumnFormula>IF(F$26="","",F$26)</calculatedColumnFormula>
    </tableColumn>
    <tableColumn id="55" xr3:uid="{5D7A80A7-B9E6-4955-99FE-B08DF7D89968}" name="学年2" dataDxfId="107">
      <calculatedColumnFormula>IF(G$26="","",G$26)</calculatedColumnFormula>
    </tableColumn>
    <tableColumn id="56" xr3:uid="{81FBDBB5-04DF-4C39-BCD3-DFD7E165C70C}" name="控除額2" dataDxfId="106">
      <calculatedColumnFormula>IF(H$26="",0,H$26)</calculatedColumnFormula>
    </tableColumn>
    <tableColumn id="57" xr3:uid="{52C02596-FE83-4F62-9902-F977A7A58D55}" name="就学者3" dataDxfId="105">
      <calculatedColumnFormula>IF(C$28="","",C$28)</calculatedColumnFormula>
    </tableColumn>
    <tableColumn id="58" xr3:uid="{2DB18CAE-EF0F-4240-AB63-7E56AC9BE296}" name="通学区分3" dataDxfId="104">
      <calculatedColumnFormula>IF(D$28="","",D$28)</calculatedColumnFormula>
    </tableColumn>
    <tableColumn id="59" xr3:uid="{3A5F3A21-C7B0-4AE3-A6A4-BC2C6F9989E0}" name="設置区分3" dataDxfId="103">
      <calculatedColumnFormula>IF(E$28="","",E$28)</calculatedColumnFormula>
    </tableColumn>
    <tableColumn id="60" xr3:uid="{D26F3461-4C72-4B3C-8FFC-E737D307A5B2}" name="学校区分3" dataDxfId="102">
      <calculatedColumnFormula>IF(F$28="","",F$28)</calculatedColumnFormula>
    </tableColumn>
    <tableColumn id="61" xr3:uid="{CB109F2C-7593-4D0C-ADB8-1F92B8D97209}" name="学年3" dataDxfId="101">
      <calculatedColumnFormula>IF(G$28="","",G$28)</calculatedColumnFormula>
    </tableColumn>
    <tableColumn id="62" xr3:uid="{C7AA641F-B937-49FB-B6AB-36EF82F862F8}" name="控除額3" dataDxfId="100">
      <calculatedColumnFormula>IF(H$28="",0,H$28)</calculatedColumnFormula>
    </tableColumn>
    <tableColumn id="63" xr3:uid="{5130825F-79F7-46EF-A198-26A09DBE5D89}" name="就学者4" dataDxfId="99">
      <calculatedColumnFormula>IF(C$30="","",C$30)</calculatedColumnFormula>
    </tableColumn>
    <tableColumn id="64" xr3:uid="{4DF7EEB5-9206-42FA-A34B-2DDB598DEA10}" name="通学区分4" dataDxfId="98">
      <calculatedColumnFormula>IF(D$30="","",D$30)</calculatedColumnFormula>
    </tableColumn>
    <tableColumn id="65" xr3:uid="{10A5E40E-D494-47B3-9193-033A5AFD0382}" name="設置区分4" dataDxfId="97">
      <calculatedColumnFormula>IF(E$30="","",E$30)</calculatedColumnFormula>
    </tableColumn>
    <tableColumn id="66" xr3:uid="{B6DDE39F-8C44-4B13-88AA-67C3D90448FD}" name="学校区分4" dataDxfId="96">
      <calculatedColumnFormula>IF(F$30="","",F$30)</calculatedColumnFormula>
    </tableColumn>
    <tableColumn id="67" xr3:uid="{9819B91D-45F8-4E6C-A201-67F4CA90CC51}" name="学年4" dataDxfId="95">
      <calculatedColumnFormula>IF(G$30="","",G$30)</calculatedColumnFormula>
    </tableColumn>
    <tableColumn id="68" xr3:uid="{96093A27-51B0-4FCF-BA5C-CD90D4A022DF}" name="控除額4" dataDxfId="94">
      <calculatedColumnFormula>IF(H$30="",0,H$30)</calculatedColumnFormula>
    </tableColumn>
    <tableColumn id="69" xr3:uid="{8E81F5AE-2159-4173-8779-534ECDFCAB46}" name="就学者5" dataDxfId="93">
      <calculatedColumnFormula>IF(C$32="","",C$32)</calculatedColumnFormula>
    </tableColumn>
    <tableColumn id="70" xr3:uid="{6D4C97F2-8AC8-4686-807C-2D5E74EEB66A}" name="通学区分5" dataDxfId="92">
      <calculatedColumnFormula>IF(D$32="","",D$32)</calculatedColumnFormula>
    </tableColumn>
    <tableColumn id="71" xr3:uid="{DCB7C395-AB30-4FD4-B12E-C66341F50A05}" name="設置区分5" dataDxfId="91">
      <calculatedColumnFormula>IF(E$32="","",E$32)</calculatedColumnFormula>
    </tableColumn>
    <tableColumn id="72" xr3:uid="{9C360BFD-8B8A-4A00-85CE-DE6F3753896D}" name="学校区分5" dataDxfId="90">
      <calculatedColumnFormula>IF(F$32="","",F$32)</calculatedColumnFormula>
    </tableColumn>
    <tableColumn id="73" xr3:uid="{08EC195F-80E0-4749-86F2-34EFB7685A83}" name="学年5" dataDxfId="89">
      <calculatedColumnFormula>IF(G$32="","",G$32)</calculatedColumnFormula>
    </tableColumn>
    <tableColumn id="74" xr3:uid="{37F9C412-9714-4664-8FCA-B36A3227F9FA}" name="控除額5" dataDxfId="88">
      <calculatedColumnFormula>IF(H$32="",0,H$32)</calculatedColumnFormula>
    </tableColumn>
    <tableColumn id="75" xr3:uid="{5B61C829-DE00-47DA-B844-3EC0436397CD}" name="就学者6" dataDxfId="87">
      <calculatedColumnFormula>IF(C$34="","",C$34)</calculatedColumnFormula>
    </tableColumn>
    <tableColumn id="76" xr3:uid="{0BD151DB-E0CB-41ED-8BF4-FAF9056A53AE}" name="通学区分6" dataDxfId="86">
      <calculatedColumnFormula>IF(D$34="","",D$34)</calculatedColumnFormula>
    </tableColumn>
    <tableColumn id="77" xr3:uid="{B63EDC61-34B1-4CBE-A69A-9E34273FAAD1}" name="設置区分6" dataDxfId="85">
      <calculatedColumnFormula>IF(E$34="","",E$34)</calculatedColumnFormula>
    </tableColumn>
    <tableColumn id="78" xr3:uid="{957EEFEA-B86F-4B8C-9D3B-2AD0E95AB8AB}" name="学校区分6" dataDxfId="84">
      <calculatedColumnFormula>IF(F$34="","",F$34)</calculatedColumnFormula>
    </tableColumn>
    <tableColumn id="79" xr3:uid="{21CC46C0-CC14-4C82-AF3D-784D659CFA3E}" name="学年6" dataDxfId="83">
      <calculatedColumnFormula>IF(G$34="","",G$34)</calculatedColumnFormula>
    </tableColumn>
    <tableColumn id="80" xr3:uid="{3BD70DDA-DFC2-4273-999B-8F55240E7043}" name="控除額6" dataDxfId="82">
      <calculatedColumnFormula>IF(H$34="",0,H$34)</calculatedColumnFormula>
    </tableColumn>
    <tableColumn id="81" xr3:uid="{ABE3ED56-9517-4021-80DF-3AA9506782E1}" name="申請者の通学区分" dataDxfId="81">
      <calculatedColumnFormula>I$10</calculatedColumnFormula>
    </tableColumn>
    <tableColumn id="82" xr3:uid="{F026EBAB-D358-4439-9495-1F4CC60A5B77}" name="母子・父子世帯2" dataDxfId="80">
      <calculatedColumnFormula>IF(J$10="",0,J$10)</calculatedColumnFormula>
    </tableColumn>
    <tableColumn id="83" xr3:uid="{E79F40AB-C699-46FE-A653-54C4FB9899CC}" name="父母以外の収入" dataDxfId="79">
      <calculatedColumnFormula>K$10</calculatedColumnFormula>
    </tableColumn>
    <tableColumn id="84" xr3:uid="{B9FC922B-7D43-4E50-A128-2BA90EBCCA52}" name="家計支持者の単身赴任等に係る支出" dataDxfId="78">
      <calculatedColumnFormula>IF($I$12="","",$I$12)</calculatedColumnFormula>
    </tableColumn>
    <tableColumn id="85" xr3:uid="{7466A548-34A5-4A38-8603-018B92562948}" name="長期療養に係る支出" dataDxfId="77">
      <calculatedColumnFormula>IF($I$14="","",$I$14)</calculatedColumnFormula>
    </tableColumn>
    <tableColumn id="86" xr3:uid="{75C0C575-E37B-4190-ACE1-2154B50C3626}" name="風水害等の被害額" dataDxfId="76">
      <calculatedColumnFormula>IF($I$16="","",$I$16)</calculatedColumnFormula>
    </tableColumn>
    <tableColumn id="87" xr3:uid="{485B26D4-DCD1-49FF-B807-D35BA9275510}" name="障害者数" dataDxfId="75">
      <calculatedColumnFormula>IF($I$18="","",$I$18)</calculatedColumnFormula>
    </tableColumn>
    <tableColumn id="88" xr3:uid="{03AEAB3A-C20D-485F-9CB4-740104B9C4A5}" name="総所得金額" dataDxfId="74">
      <calculatedColumnFormula>$J$24</calculatedColumnFormula>
    </tableColumn>
    <tableColumn id="89" xr3:uid="{979E6C2E-1CBB-4746-AE4F-C11050DD961A}" name="特別控除総額" dataDxfId="73">
      <calculatedColumnFormula>$J$27</calculatedColumnFormula>
    </tableColumn>
    <tableColumn id="90" xr3:uid="{5D360699-EFA7-4EF6-8D8E-2AEEA2D3289D}" name="就学者控除総額" dataDxfId="72">
      <calculatedColumnFormula>$J$30</calculatedColumnFormula>
    </tableColumn>
    <tableColumn id="91" xr3:uid="{D4F164C1-5901-46DB-8BC4-5D5DC5FB9A0F}" name="収入基準額(全免)" dataDxfId="71">
      <calculatedColumnFormula>$J$33</calculatedColumnFormula>
    </tableColumn>
    <tableColumn id="92" xr3:uid="{220986EC-898B-490F-B164-35EDF5D77E03}" name="収入基準額(半免)" dataDxfId="70">
      <calculatedColumnFormula>$K$33</calculatedColumnFormula>
    </tableColumn>
    <tableColumn id="93" xr3:uid="{ACDA571A-F66C-4FFA-8E44-94061A66BA6E}" name="前後期区分" dataDxfId="69">
      <calculatedColumnFormula>LEFT($A$1,4)</calculatedColumnFormula>
    </tableColumn>
    <tableColumn id="94" xr3:uid="{2D6A3832-5544-4545-B57D-8B42EFAE4A59}" name="支出合計" dataDxfId="68">
      <calculatedColumnFormula>$L$27</calculatedColumnFormula>
    </tableColumn>
    <tableColumn id="95" xr3:uid="{A5F64CEB-B6FA-4250-A35F-4F99D0F54716}" name="特記事項" dataDxfId="67">
      <calculatedColumnFormula>IF($CM$9="","",$CM$9)</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F1602AD-968C-48CB-B609-643EEDF4EC4F}" name="テーブル_申請者データ" displayName="テーブル_申請者データ" ref="A1:BL2" totalsRowShown="0" dataDxfId="66">
  <autoFilter ref="A1:BL2" xr:uid="{AF1602AD-968C-48CB-B609-643EEDF4EC4F}"/>
  <tableColumns count="64">
    <tableColumn id="1" xr3:uid="{1401D583-707F-4861-9674-4FC92EC67D9D}" name="授免一括申請" dataDxfId="65"/>
    <tableColumn id="2" xr3:uid="{DBEA9177-C4A1-4957-85DE-84F03C84FA9F}" name="学籍番号" dataDxfId="64">
      <calculatedColumnFormula>様式1!J10</calculatedColumnFormula>
    </tableColumn>
    <tableColumn id="3" xr3:uid="{46FA1261-5185-4127-AD5E-BF0E412831AF}" name="氏名" dataDxfId="63">
      <calculatedColumnFormula>様式1!C12</calculatedColumnFormula>
    </tableColumn>
    <tableColumn id="4" xr3:uid="{933C44B2-D5F4-43A7-AE30-8F57CC6A88E2}" name="学科・専攻" dataDxfId="62">
      <calculatedColumnFormula>様式1!C11</calculatedColumnFormula>
    </tableColumn>
    <tableColumn id="5" xr3:uid="{D146863A-248D-41EB-90A9-F91E396CD988}" name="学年" dataDxfId="61">
      <calculatedColumnFormula>様式1!J11</calculatedColumnFormula>
    </tableColumn>
    <tableColumn id="6" xr3:uid="{3FE24CD3-DE83-4DF7-9303-9CF825D74066}" name="世帯人数" dataDxfId="60">
      <calculatedColumnFormula>様式2!D12</calculatedColumnFormula>
    </tableColumn>
    <tableColumn id="7" xr3:uid="{F1EECCE6-ED97-4ABD-8DBD-29446CFD1923}" name="申請区分" dataDxfId="59">
      <calculatedColumnFormula>_xlfn.XLOOKUP(様式1!C16,マスターデータ!$B$21:$B$23,マスターデータ!A21:A23)</calculatedColumnFormula>
    </tableColumn>
    <tableColumn id="8" xr3:uid="{69C15224-CB20-47F8-8B11-C78936CB93CB}" name="通学区分" dataDxfId="58"/>
    <tableColumn id="9" xr3:uid="{12E5C77A-A7FD-4688-AD96-C2B5C06320FB}" name="母子・父子世帯" dataDxfId="57"/>
    <tableColumn id="10" xr3:uid="{F9D71B77-0904-4B27-859A-8420E4117266}" name="大規模災害被災" dataDxfId="56"/>
    <tableColumn id="11" xr3:uid="{335F1BAE-8042-454B-BC6E-A217723CA216}" name="続柄1" dataDxfId="55">
      <calculatedColumnFormula>IF(家計状況集計シート!E2="","",家計状況集計シート!E2)</calculatedColumnFormula>
    </tableColumn>
    <tableColumn id="12" xr3:uid="{8926DF28-0071-46D9-BDC2-3798F188384C}" name="収入種別1" dataDxfId="54">
      <calculatedColumnFormula>IF(家計状況集計シート!F2="","",家計状況集計シート!F2)</calculatedColumnFormula>
    </tableColumn>
    <tableColumn id="13" xr3:uid="{E270937B-A3F0-45C3-BCE1-49718CF51DD8}" name="収入金額1" dataDxfId="53">
      <calculatedColumnFormula>IF(家計状況集計シート!G2="","",家計状況集計シート!G2)</calculatedColumnFormula>
    </tableColumn>
    <tableColumn id="14" xr3:uid="{6E5DAE6E-3883-40B2-BCB5-47B31937936A}" name="続柄2" dataDxfId="52">
      <calculatedColumnFormula>IF(家計状況集計シート!E3="","",家計状況集計シート!E3)</calculatedColumnFormula>
    </tableColumn>
    <tableColumn id="15" xr3:uid="{52978181-561D-42A3-B67D-D63623E16A3D}" name="収入種別2" dataDxfId="51">
      <calculatedColumnFormula>IF(家計状況集計シート!F3="","",家計状況集計シート!F3)</calculatedColumnFormula>
    </tableColumn>
    <tableColumn id="16" xr3:uid="{5BE8B9A8-1AB8-4DE3-8594-FF114AD32684}" name="収入金額2" dataDxfId="50">
      <calculatedColumnFormula>IF(家計状況集計シート!G3="","",家計状況集計シート!G3)</calculatedColumnFormula>
    </tableColumn>
    <tableColumn id="17" xr3:uid="{39EBF99E-5AFA-4558-908A-EE9381F3B62D}" name="続柄3" dataDxfId="49">
      <calculatedColumnFormula>IF(家計状況集計シート!E4="","",家計状況集計シート!E4)</calculatedColumnFormula>
    </tableColumn>
    <tableColumn id="18" xr3:uid="{212A54EB-137D-4A9A-8E6C-6B649C95FE88}" name="収入種別3" dataDxfId="48">
      <calculatedColumnFormula>IF(家計状況集計シート!F4="","",家計状況集計シート!F4)</calculatedColumnFormula>
    </tableColumn>
    <tableColumn id="19" xr3:uid="{0A0CE36C-16A2-4D90-A7EB-DA441A410F92}" name="収入金額3" dataDxfId="47">
      <calculatedColumnFormula>IF(家計状況集計シート!G4="","",家計状況集計シート!G4)</calculatedColumnFormula>
    </tableColumn>
    <tableColumn id="20" xr3:uid="{9ED85E31-846B-40BC-A1EC-29DA5AE4ABCD}" name="続柄4" dataDxfId="46"/>
    <tableColumn id="21" xr3:uid="{5E6681EA-2C43-4306-A85D-B2F90CB9171B}" name="収入種別4" dataDxfId="45"/>
    <tableColumn id="22" xr3:uid="{7706EB23-908B-4556-B146-C3E716219BC9}" name="収入金額4" dataDxfId="44"/>
    <tableColumn id="23" xr3:uid="{470D345A-8E64-4162-A25F-55F986483DAA}" name="続柄5" dataDxfId="43"/>
    <tableColumn id="24" xr3:uid="{AFA875C3-B314-4192-A707-9A232E4E8BE7}" name="収入種別5" dataDxfId="42"/>
    <tableColumn id="25" xr3:uid="{DC33015C-C50A-493B-A73C-481504E2665D}" name="収入金額5" dataDxfId="41"/>
    <tableColumn id="26" xr3:uid="{D131C37D-2C94-4C0E-806C-ADD46C0107BF}" name="続柄6" dataDxfId="40"/>
    <tableColumn id="27" xr3:uid="{9D15231F-72D0-4C15-8F29-9CF6E801A2B9}" name="収入種別6" dataDxfId="39"/>
    <tableColumn id="28" xr3:uid="{4A52016F-FAF1-42C0-9CBA-3F010668866C}" name="収入金額6" dataDxfId="38"/>
    <tableColumn id="29" xr3:uid="{E68475FB-A26C-48D6-B622-BAF9F5B0D99D}" name="就学者1" dataDxfId="37">
      <calculatedColumnFormula>IF(様式1_家庭状況!E17="","",様式1_家庭状況!E17)</calculatedColumnFormula>
    </tableColumn>
    <tableColumn id="30" xr3:uid="{BB6001B9-6A01-43CC-9195-4A9DB758820C}" name="通学区分1" dataDxfId="36">
      <calculatedColumnFormula>_xlfn.XLOOKUP(様式1_家庭状況!O17,マスターデータ!B55,マスターデータ!A55,"",0)</calculatedColumnFormula>
    </tableColumn>
    <tableColumn id="31" xr3:uid="{463E1016-2247-4BCD-8773-02F250D633E7}" name="設置区分1" dataDxfId="35">
      <calculatedColumnFormula>IF(様式1_家庭状況!I17="","",様式1_家庭状況!I17)</calculatedColumnFormula>
    </tableColumn>
    <tableColumn id="32" xr3:uid="{73DDBB3C-679E-4A2E-A3FA-472773049EA2}" name="学校区分1" dataDxfId="34">
      <calculatedColumnFormula>IF(様式1_家庭状況!M17="","",様式1_家庭状況!M17)</calculatedColumnFormula>
    </tableColumn>
    <tableColumn id="33" xr3:uid="{AD9339BE-FF5F-4A6E-B5D0-E219D28C528E}" name="学年1" dataDxfId="33">
      <calculatedColumnFormula>IF(様式1_家庭状況!N17="","",様式1_家庭状況!N17)</calculatedColumnFormula>
    </tableColumn>
    <tableColumn id="34" xr3:uid="{91F73570-4307-4772-B199-EAB95D4932F7}" name="就学者2" dataDxfId="32">
      <calculatedColumnFormula>IF(様式1_家庭状況!E18="","",様式1_家庭状況!E18)</calculatedColumnFormula>
    </tableColumn>
    <tableColumn id="35" xr3:uid="{AF67E756-421A-4FF1-980F-88B4028DEA1C}" name="通学区分2" dataDxfId="31">
      <calculatedColumnFormula>_xlfn.XLOOKUP(様式1_家庭状況!O18,マスターデータ!B55,マスターデータ!A55,"",0)</calculatedColumnFormula>
    </tableColumn>
    <tableColumn id="36" xr3:uid="{81236F2A-6A33-4E98-84B0-7B43177BDCDE}" name="設置区分2" dataDxfId="30">
      <calculatedColumnFormula>IF(様式1_家庭状況!I18="","",様式1_家庭状況!I18)</calculatedColumnFormula>
    </tableColumn>
    <tableColumn id="37" xr3:uid="{47AB7AAE-9CA5-4881-82F3-C5B5825F5313}" name="学校区分2" dataDxfId="29">
      <calculatedColumnFormula>IF(様式1_家庭状況!M18="","",様式1_家庭状況!M18)</calculatedColumnFormula>
    </tableColumn>
    <tableColumn id="38" xr3:uid="{3552A5AD-FA7C-48B1-8655-A7839B6AE0CB}" name="学年2" dataDxfId="28">
      <calculatedColumnFormula>IF(様式1_家庭状況!N18="","",様式1_家庭状況!N18)</calculatedColumnFormula>
    </tableColumn>
    <tableColumn id="39" xr3:uid="{B60427DE-CAB2-49E2-B002-4D7863862C38}" name="就学者3" dataDxfId="27">
      <calculatedColumnFormula>IF(様式1_家庭状況!E19="","",様式1_家庭状況!E19)</calculatedColumnFormula>
    </tableColumn>
    <tableColumn id="40" xr3:uid="{60ABAE82-27DA-49BF-B26A-58D9051A8CFA}" name="通学区分3" dataDxfId="26">
      <calculatedColumnFormula>_xlfn.XLOOKUP(様式1_家庭状況!O19,マスターデータ!B55,マスターデータ!A55,"",0)</calculatedColumnFormula>
    </tableColumn>
    <tableColumn id="41" xr3:uid="{1321BC46-AAF6-4F42-87E9-50C1FF99192E}" name="設置区分3" dataDxfId="25">
      <calculatedColumnFormula>IF(様式1_家庭状況!I19="","",様式1_家庭状況!I19)</calculatedColumnFormula>
    </tableColumn>
    <tableColumn id="42" xr3:uid="{F0B3DD49-929D-474D-9C40-123BB1E941C8}" name="学校区分3" dataDxfId="24">
      <calculatedColumnFormula>IF(様式1_家庭状況!M19="","",様式1_家庭状況!M19)</calculatedColumnFormula>
    </tableColumn>
    <tableColumn id="43" xr3:uid="{B89572CA-BEB7-418F-BF03-E60A0B6BB190}" name="学年3" dataDxfId="23">
      <calculatedColumnFormula>IF(様式1_家庭状況!N19="","",様式1_家庭状況!N19)</calculatedColumnFormula>
    </tableColumn>
    <tableColumn id="44" xr3:uid="{8584C997-FAE8-4ECA-B23F-4526EF2E0902}" name="就学者4" dataDxfId="22">
      <calculatedColumnFormula>IF(様式1_家庭状況!E20="","",様式1_家庭状況!E20)</calculatedColumnFormula>
    </tableColumn>
    <tableColumn id="45" xr3:uid="{D1432896-7F67-403B-8B15-4AA12701D4D2}" name="通学区分4" dataDxfId="21">
      <calculatedColumnFormula>_xlfn.XLOOKUP(様式1_家庭状況!O20,マスターデータ!B55,マスターデータ!A55,"",0)</calculatedColumnFormula>
    </tableColumn>
    <tableColumn id="46" xr3:uid="{2A4EBEB8-047B-4482-9C01-840A475BDA3F}" name="設置区分4" dataDxfId="20">
      <calculatedColumnFormula>IF(様式1_家庭状況!I20="","",様式1_家庭状況!I20)</calculatedColumnFormula>
    </tableColumn>
    <tableColumn id="47" xr3:uid="{0A406AD5-10F6-4A20-9CB3-02C267185B6A}" name="学校区分4" dataDxfId="19">
      <calculatedColumnFormula>IF(様式1_家庭状況!M20="","",様式1_家庭状況!M20)</calculatedColumnFormula>
    </tableColumn>
    <tableColumn id="48" xr3:uid="{7A203B9A-1141-4B51-A9C4-36177410459F}" name="学年4" dataDxfId="18">
      <calculatedColumnFormula>IF(様式1_家庭状況!N20="","",様式1_家庭状況!N20)</calculatedColumnFormula>
    </tableColumn>
    <tableColumn id="49" xr3:uid="{373E1298-D754-4971-A05F-60CD52629998}" name="就学者5" dataDxfId="17">
      <calculatedColumnFormula>IF(様式1_家庭状況!E21="","",様式1_家庭状況!E21)</calculatedColumnFormula>
    </tableColumn>
    <tableColumn id="50" xr3:uid="{F697531E-7324-4E41-9F71-B188D9970E2D}" name="通学区分5" dataDxfId="16">
      <calculatedColumnFormula>_xlfn.XLOOKUP(様式1_家庭状況!O21,マスターデータ!B55,マスターデータ!A55,"",0)</calculatedColumnFormula>
    </tableColumn>
    <tableColumn id="51" xr3:uid="{CE4FEEFE-B6F8-4941-8488-4F0839D2121F}" name="設置区分5" dataDxfId="15">
      <calculatedColumnFormula>IF(様式1_家庭状況!I21="","",様式1_家庭状況!I21)</calculatedColumnFormula>
    </tableColumn>
    <tableColumn id="52" xr3:uid="{8508424E-67F3-40FF-A665-FE254456BF81}" name="学校区分5" dataDxfId="14">
      <calculatedColumnFormula>IF(様式1_家庭状況!M21="","",様式1_家庭状況!M21)</calculatedColumnFormula>
    </tableColumn>
    <tableColumn id="53" xr3:uid="{93B91D47-0312-4058-8C9C-64B86B252C31}" name="学年5" dataDxfId="13">
      <calculatedColumnFormula>IF(様式1_家庭状況!N21="","",様式1_家庭状況!N21)</calculatedColumnFormula>
    </tableColumn>
    <tableColumn id="54" xr3:uid="{81A8BB4C-E18F-4538-902A-41FBDDABF518}" name="就学者6" dataDxfId="12">
      <calculatedColumnFormula>IF(様式1_家庭状況!E22="","",様式1_家庭状況!E22)</calculatedColumnFormula>
    </tableColumn>
    <tableColumn id="55" xr3:uid="{0C9BE260-55A5-4B39-B61F-DC838658CFBA}" name="通学区分6" dataDxfId="11">
      <calculatedColumnFormula>_xlfn.XLOOKUP(様式1_家庭状況!O22,マスターデータ!B55,マスターデータ!A55,"",0)</calculatedColumnFormula>
    </tableColumn>
    <tableColumn id="56" xr3:uid="{C876C184-F2E4-4837-B1BB-3E3CE40E6F03}" name="設置区分6" dataDxfId="10">
      <calculatedColumnFormula>IF(様式1_家庭状況!I22="","",様式1_家庭状況!I22)</calculatedColumnFormula>
    </tableColumn>
    <tableColumn id="57" xr3:uid="{9729B81E-583E-4111-B7D0-B338C30F5DB9}" name="学校区分6" dataDxfId="9">
      <calculatedColumnFormula>IF(様式1_家庭状況!M22="","",様式1_家庭状況!M22)</calculatedColumnFormula>
    </tableColumn>
    <tableColumn id="58" xr3:uid="{927AD4AA-9865-4A29-85A6-76FDEE7153BF}" name="学年6" dataDxfId="8">
      <calculatedColumnFormula>IF(様式1_家庭状況!N22="","",様式1_家庭状況!N22)</calculatedColumnFormula>
    </tableColumn>
    <tableColumn id="59" xr3:uid="{662DC9C1-3852-4AE2-BB35-E80226F91D14}" name="家計支持者の単身赴任等に係る支出" dataDxfId="7"/>
    <tableColumn id="60" xr3:uid="{B666F4DA-0EA8-47FB-B010-6CCACA8305ED}" name="長期療=に係る支出" dataDxfId="6"/>
    <tableColumn id="61" xr3:uid="{A9F1E8DC-133A-4708-A96A-99D3D1530177}" name="風水害等の被害額" dataDxfId="5"/>
    <tableColumn id="62" xr3:uid="{FECDA010-0979-4733-9EB1-D961C04DBC99}" name="障害者数" dataDxfId="4"/>
    <tableColumn id="63" xr3:uid="{6198BF8E-EEBB-456F-ACC6-609645EF6CAE}" name="前後期区分" dataDxfId="3">
      <calculatedColumnFormula>マスターデータ!E2</calculatedColumnFormula>
    </tableColumn>
    <tableColumn id="64" xr3:uid="{0E218B7F-BBFA-42BE-A936-0190377D442F}" name="特記事項" dataDxfId="2"/>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F7D1C-3E59-4F3F-83C5-768BBE865730}">
  <sheetPr>
    <pageSetUpPr fitToPage="1"/>
  </sheetPr>
  <dimension ref="A1:M24"/>
  <sheetViews>
    <sheetView tabSelected="1" view="pageBreakPreview" zoomScale="85" zoomScaleNormal="100" zoomScaleSheetLayoutView="85" workbookViewId="0"/>
  </sheetViews>
  <sheetFormatPr defaultColWidth="8.6875" defaultRowHeight="12.75"/>
  <cols>
    <col min="1" max="16384" width="8.6875" style="1"/>
  </cols>
  <sheetData>
    <row r="1" spans="1:13" ht="16.25" customHeight="1">
      <c r="I1" s="103" t="s">
        <v>38</v>
      </c>
      <c r="J1" s="103"/>
      <c r="K1" s="103"/>
      <c r="L1" s="103"/>
    </row>
    <row r="2" spans="1:13" ht="45" customHeight="1">
      <c r="A2" s="112" t="s">
        <v>66</v>
      </c>
      <c r="B2" s="112"/>
      <c r="C2" s="112"/>
      <c r="D2" s="112"/>
      <c r="E2" s="112"/>
      <c r="F2" s="112"/>
      <c r="G2" s="112"/>
      <c r="H2" s="112"/>
      <c r="I2" s="112"/>
      <c r="J2" s="112"/>
      <c r="K2" s="112"/>
      <c r="L2" s="112"/>
    </row>
    <row r="3" spans="1:13" ht="16.25" customHeight="1"/>
    <row r="4" spans="1:13" ht="16.25" customHeight="1">
      <c r="I4" s="21" t="s">
        <v>63</v>
      </c>
      <c r="J4" s="125"/>
      <c r="K4" s="125"/>
      <c r="L4" s="125"/>
      <c r="M4" s="1" t="s">
        <v>39</v>
      </c>
    </row>
    <row r="5" spans="1:13" ht="16.25" customHeight="1">
      <c r="I5" s="22" t="s">
        <v>65</v>
      </c>
    </row>
    <row r="6" spans="1:13" ht="22.5" customHeight="1">
      <c r="A6" s="23" t="s">
        <v>0</v>
      </c>
    </row>
    <row r="7" spans="1:13" ht="16.25" customHeight="1">
      <c r="A7" s="24" t="s">
        <v>67</v>
      </c>
    </row>
    <row r="8" spans="1:13" ht="16.25" customHeight="1"/>
    <row r="9" spans="1:13" ht="16.25" customHeight="1">
      <c r="A9" s="1" t="s">
        <v>68</v>
      </c>
      <c r="B9" s="25"/>
      <c r="C9" s="25"/>
      <c r="D9" s="25"/>
      <c r="E9" s="26"/>
      <c r="F9" s="27"/>
      <c r="G9" s="27"/>
      <c r="H9" s="27"/>
      <c r="I9" s="28"/>
      <c r="J9" s="27"/>
      <c r="K9" s="27"/>
      <c r="L9" s="27"/>
    </row>
    <row r="10" spans="1:13" ht="34.5" customHeight="1">
      <c r="A10" s="106" t="s">
        <v>69</v>
      </c>
      <c r="B10" s="106"/>
      <c r="C10" s="113" t="s">
        <v>43</v>
      </c>
      <c r="D10" s="114"/>
      <c r="E10" s="90"/>
      <c r="F10" s="115" t="s">
        <v>77</v>
      </c>
      <c r="G10" s="116"/>
      <c r="H10" s="107" t="s">
        <v>71</v>
      </c>
      <c r="I10" s="108"/>
      <c r="J10" s="128"/>
      <c r="K10" s="129"/>
      <c r="L10" s="130"/>
    </row>
    <row r="11" spans="1:13" ht="34.5" customHeight="1">
      <c r="A11" s="106" t="s">
        <v>72</v>
      </c>
      <c r="B11" s="106"/>
      <c r="C11" s="109"/>
      <c r="D11" s="110"/>
      <c r="E11" s="110"/>
      <c r="F11" s="110"/>
      <c r="G11" s="111"/>
      <c r="H11" s="126" t="s">
        <v>70</v>
      </c>
      <c r="I11" s="127"/>
      <c r="J11" s="128"/>
      <c r="K11" s="129"/>
      <c r="L11" s="20" t="s">
        <v>76</v>
      </c>
    </row>
    <row r="12" spans="1:13" ht="34.5" customHeight="1">
      <c r="A12" s="106" t="s">
        <v>73</v>
      </c>
      <c r="B12" s="106"/>
      <c r="C12" s="109"/>
      <c r="D12" s="110"/>
      <c r="E12" s="110"/>
      <c r="F12" s="110"/>
      <c r="G12" s="110"/>
      <c r="H12" s="110"/>
      <c r="I12" s="110"/>
      <c r="J12" s="110"/>
      <c r="K12" s="110"/>
      <c r="L12" s="111"/>
    </row>
    <row r="13" spans="1:13" ht="34.5" customHeight="1">
      <c r="A13" s="106" t="s">
        <v>74</v>
      </c>
      <c r="B13" s="106"/>
      <c r="C13" s="109"/>
      <c r="D13" s="110"/>
      <c r="E13" s="110"/>
      <c r="F13" s="110"/>
      <c r="G13" s="110"/>
      <c r="H13" s="110"/>
      <c r="I13" s="110"/>
      <c r="J13" s="110"/>
      <c r="K13" s="110"/>
      <c r="L13" s="111"/>
    </row>
    <row r="14" spans="1:13" ht="34.5" customHeight="1">
      <c r="A14" s="106" t="s">
        <v>75</v>
      </c>
      <c r="B14" s="106"/>
      <c r="C14" s="109"/>
      <c r="D14" s="110"/>
      <c r="E14" s="110"/>
      <c r="F14" s="110"/>
      <c r="G14" s="110"/>
      <c r="H14" s="110"/>
      <c r="I14" s="110"/>
      <c r="J14" s="110"/>
      <c r="K14" s="110"/>
      <c r="L14" s="111"/>
    </row>
    <row r="15" spans="1:13" ht="34.5" customHeight="1">
      <c r="A15" s="28"/>
      <c r="B15" s="25"/>
      <c r="C15" s="25"/>
      <c r="D15" s="25"/>
      <c r="E15" s="26"/>
      <c r="F15" s="27"/>
      <c r="G15" s="27"/>
      <c r="H15" s="27"/>
      <c r="I15" s="28"/>
      <c r="J15" s="27"/>
      <c r="K15" s="27"/>
      <c r="L15" s="27"/>
    </row>
    <row r="16" spans="1:13" ht="50.1" customHeight="1">
      <c r="A16" s="106" t="s">
        <v>143</v>
      </c>
      <c r="B16" s="106"/>
      <c r="C16" s="118"/>
      <c r="D16" s="119"/>
      <c r="E16" s="119"/>
      <c r="F16" s="119"/>
      <c r="G16" s="120" t="str">
        <f>マスターデータ!D3&amp;"の免除結果"</f>
        <v>令和7年度後期の免除結果</v>
      </c>
      <c r="H16" s="120"/>
      <c r="I16" s="118"/>
      <c r="J16" s="119"/>
      <c r="K16" s="119"/>
      <c r="L16" s="121"/>
    </row>
    <row r="17" spans="1:12" ht="16.25" customHeight="1"/>
    <row r="18" spans="1:12" ht="16.25" customHeight="1">
      <c r="A18" s="1" t="str">
        <f>マスターデータ!D2&amp;"分　授業料免除・徴収猶予について、関係書類を添えて申請します。"</f>
        <v>令和8年度前期分　授業料免除・徴収猶予について、関係書類を添えて申請します。</v>
      </c>
    </row>
    <row r="19" spans="1:12" ht="32.1" customHeight="1">
      <c r="A19" s="117" t="s">
        <v>142</v>
      </c>
      <c r="B19" s="117"/>
      <c r="C19" s="117"/>
      <c r="D19" s="117"/>
      <c r="E19" s="117"/>
      <c r="F19" s="117"/>
      <c r="G19" s="117"/>
      <c r="H19" s="117"/>
      <c r="I19" s="117"/>
      <c r="J19" s="117"/>
      <c r="K19" s="117"/>
      <c r="L19" s="117"/>
    </row>
    <row r="20" spans="1:12" ht="50.1" customHeight="1">
      <c r="A20" s="104" t="str">
        <f>"I am applying for the exemption and deferral of the tuition fee for the "&amp;IF(マスターデータ!C2="前期","first","second")&amp;" semester of the "&amp;マスターデータ!B2&amp;" academic year."
&amp;_xlfn._LONGTEXT(" I am enclosing all the required documents. I certify that the information provided in this application is true and accurate. I understand that if any information provided in this application is found to be incorrect, the exemption or deferral may be revo","ked and I may be required to pay the full amount.")</f>
        <v>I am applying for the exemption and deferral of the tuition fee for the first semester of the 2026 academic year. I am enclosing all the required documents. I certify that the information provided in this application is true and accurate. I understand that if any information provided in this application is found to be incorrect, the exemption or deferral may be revoked and I may be required to pay the full amount.</v>
      </c>
      <c r="B20" s="105"/>
      <c r="C20" s="105"/>
      <c r="D20" s="105"/>
      <c r="E20" s="105"/>
      <c r="F20" s="105"/>
      <c r="G20" s="105"/>
      <c r="H20" s="105"/>
      <c r="I20" s="105"/>
      <c r="J20" s="105"/>
      <c r="K20" s="105"/>
      <c r="L20" s="105"/>
    </row>
    <row r="21" spans="1:12" ht="16.25" customHeight="1"/>
    <row r="22" spans="1:12" ht="16.25" customHeight="1">
      <c r="A22" s="1" t="s">
        <v>49</v>
      </c>
    </row>
    <row r="23" spans="1:12" ht="16.25" customHeight="1">
      <c r="A23" s="24" t="s">
        <v>286</v>
      </c>
    </row>
    <row r="24" spans="1:12" ht="300" customHeight="1">
      <c r="A24" s="122"/>
      <c r="B24" s="123"/>
      <c r="C24" s="123"/>
      <c r="D24" s="123"/>
      <c r="E24" s="123"/>
      <c r="F24" s="123"/>
      <c r="G24" s="123"/>
      <c r="H24" s="123"/>
      <c r="I24" s="123"/>
      <c r="J24" s="123"/>
      <c r="K24" s="123"/>
      <c r="L24" s="124"/>
    </row>
  </sheetData>
  <sheetProtection algorithmName="SHA-512" hashValue="TST8evKN9LjEk4oE326+N6fBzlIBVNrjEHar24qbH0GgajCqfhF68H9lF66PWqzdi2ueRauXoVowpEhxJZTi+Q==" saltValue="taLEHROy8apClfHTmTWIXA==" spinCount="100000" sheet="1" objects="1" scenarios="1"/>
  <mergeCells count="25">
    <mergeCell ref="A24:L24"/>
    <mergeCell ref="J4:L4"/>
    <mergeCell ref="H11:I11"/>
    <mergeCell ref="J10:L10"/>
    <mergeCell ref="C12:L12"/>
    <mergeCell ref="C11:G11"/>
    <mergeCell ref="C13:L13"/>
    <mergeCell ref="J11:K11"/>
    <mergeCell ref="A10:B10"/>
    <mergeCell ref="A11:B11"/>
    <mergeCell ref="A12:B12"/>
    <mergeCell ref="A13:B13"/>
    <mergeCell ref="I1:L1"/>
    <mergeCell ref="A20:L20"/>
    <mergeCell ref="A14:B14"/>
    <mergeCell ref="H10:I10"/>
    <mergeCell ref="C14:L14"/>
    <mergeCell ref="A16:B16"/>
    <mergeCell ref="A2:L2"/>
    <mergeCell ref="C10:D10"/>
    <mergeCell ref="F10:G10"/>
    <mergeCell ref="A19:L19"/>
    <mergeCell ref="C16:F16"/>
    <mergeCell ref="G16:H16"/>
    <mergeCell ref="I16:L16"/>
  </mergeCells>
  <phoneticPr fontId="2"/>
  <printOptions horizontalCentered="1"/>
  <pageMargins left="0.78740157480314965" right="0.78740157480314965" top="0.59055118110236227" bottom="0.39370078740157483" header="0.31496062992125984" footer="0.31496062992125984"/>
  <pageSetup paperSize="9" scale="75"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F9A87757-6ADE-4C3A-B7E2-C7FFE4F41FBD}">
          <x14:formula1>
            <xm:f>マスターデータ!$A$12:$A$17</xm:f>
          </x14:formula1>
          <xm:sqref>C11:G11</xm:sqref>
        </x14:dataValidation>
        <x14:dataValidation type="list" allowBlank="1" showInputMessage="1" showErrorMessage="1" xr:uid="{57ED4A25-5F8B-4010-A627-709127F781DA}">
          <x14:formula1>
            <xm:f>マスターデータ!$A$7:$A$8</xm:f>
          </x14:formula1>
          <xm:sqref>C10:D10</xm:sqref>
        </x14:dataValidation>
        <x14:dataValidation type="list" allowBlank="1" showInputMessage="1" showErrorMessage="1" xr:uid="{181CB08D-C847-43E8-A88C-5FBAAB34657E}">
          <x14:formula1>
            <xm:f>マスターデータ!$B$21:$B$23</xm:f>
          </x14:formula1>
          <xm:sqref>C16:F16</xm:sqref>
        </x14:dataValidation>
        <x14:dataValidation type="list" allowBlank="1" showInputMessage="1" showErrorMessage="1" xr:uid="{E2C8436B-C778-40F6-9ECE-4EBA46D27E26}">
          <x14:formula1>
            <xm:f>マスターデータ!$A$27:$A$30</xm:f>
          </x14:formula1>
          <xm:sqref>I16:L16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20A55-5FB4-4385-8FEF-F3F83452F853}">
  <sheetPr>
    <pageSetUpPr fitToPage="1"/>
  </sheetPr>
  <dimension ref="A1:P22"/>
  <sheetViews>
    <sheetView view="pageBreakPreview" zoomScale="85" zoomScaleNormal="100" zoomScaleSheetLayoutView="85" workbookViewId="0"/>
  </sheetViews>
  <sheetFormatPr defaultColWidth="8.6875" defaultRowHeight="22.25" customHeight="1"/>
  <cols>
    <col min="1" max="1" width="3.375" style="1" bestFit="1" customWidth="1"/>
    <col min="2" max="2" width="3.1875" style="1" customWidth="1"/>
    <col min="3" max="3" width="4.6875" style="1" customWidth="1"/>
    <col min="4" max="4" width="3.1875" style="1" customWidth="1"/>
    <col min="5" max="5" width="7.6875" style="1" customWidth="1"/>
    <col min="6" max="7" width="8.6875" style="1" customWidth="1"/>
    <col min="8" max="8" width="5.1875" style="1" bestFit="1" customWidth="1"/>
    <col min="9" max="9" width="9.6875" style="1" customWidth="1"/>
    <col min="10" max="11" width="8.6875" style="1"/>
    <col min="12" max="12" width="4.6875" style="1" customWidth="1"/>
    <col min="13" max="13" width="10.6875" style="1" customWidth="1"/>
    <col min="14" max="14" width="5.875" style="1" bestFit="1" customWidth="1"/>
    <col min="15" max="16384" width="8.6875" style="1"/>
  </cols>
  <sheetData>
    <row r="1" spans="1:16" ht="16.25" customHeight="1">
      <c r="P1" s="19" t="s">
        <v>38</v>
      </c>
    </row>
    <row r="2" spans="1:16" ht="25.5">
      <c r="A2" s="112" t="s">
        <v>64</v>
      </c>
      <c r="B2" s="112"/>
      <c r="C2" s="112"/>
      <c r="D2" s="112"/>
      <c r="E2" s="112"/>
      <c r="F2" s="112"/>
      <c r="G2" s="112"/>
      <c r="H2" s="112"/>
      <c r="I2" s="112"/>
      <c r="J2" s="112"/>
      <c r="K2" s="112"/>
      <c r="L2" s="112"/>
      <c r="M2" s="112"/>
      <c r="N2" s="112"/>
      <c r="O2" s="112"/>
      <c r="P2" s="112"/>
    </row>
    <row r="4" spans="1:16" ht="22.25" customHeight="1">
      <c r="A4" s="107" t="s">
        <v>40</v>
      </c>
      <c r="B4" s="137"/>
      <c r="C4" s="137"/>
      <c r="D4" s="137"/>
      <c r="E4" s="108"/>
      <c r="F4" s="138" t="str">
        <f>様式1!C10</f>
        <v>令和</v>
      </c>
      <c r="G4" s="139"/>
      <c r="H4" s="30" t="str">
        <f>IF(様式1!E10="","-",様式1!E10)</f>
        <v>-</v>
      </c>
      <c r="I4" s="115" t="s">
        <v>44</v>
      </c>
      <c r="J4" s="116"/>
      <c r="K4" s="126" t="s">
        <v>45</v>
      </c>
      <c r="L4" s="136"/>
      <c r="M4" s="127"/>
      <c r="N4" s="107" t="str">
        <f>IF(様式1!J10="","-",様式1!J10)</f>
        <v>-</v>
      </c>
      <c r="O4" s="137"/>
      <c r="P4" s="108"/>
    </row>
    <row r="5" spans="1:16" ht="22.25" customHeight="1">
      <c r="A5" s="107" t="s">
        <v>41</v>
      </c>
      <c r="B5" s="137"/>
      <c r="C5" s="137"/>
      <c r="D5" s="137"/>
      <c r="E5" s="108"/>
      <c r="F5" s="133" t="str">
        <f>IF(様式1!C11="","-",様式1!C11)</f>
        <v>-</v>
      </c>
      <c r="G5" s="134"/>
      <c r="H5" s="134"/>
      <c r="I5" s="134"/>
      <c r="J5" s="135"/>
      <c r="K5" s="126" t="s">
        <v>46</v>
      </c>
      <c r="L5" s="136"/>
      <c r="M5" s="127"/>
      <c r="N5" s="107" t="str">
        <f>IF(様式1!J11="","-",様式1!J11)</f>
        <v>-</v>
      </c>
      <c r="O5" s="137"/>
      <c r="P5" s="20" t="s">
        <v>47</v>
      </c>
    </row>
    <row r="6" spans="1:16" ht="22.25" customHeight="1">
      <c r="A6" s="107" t="s">
        <v>42</v>
      </c>
      <c r="B6" s="137"/>
      <c r="C6" s="137"/>
      <c r="D6" s="137"/>
      <c r="E6" s="108"/>
      <c r="F6" s="133" t="str">
        <f>IF(様式1!C12="","-",様式1!C12)</f>
        <v>-</v>
      </c>
      <c r="G6" s="134"/>
      <c r="H6" s="134"/>
      <c r="I6" s="134"/>
      <c r="J6" s="134"/>
      <c r="K6" s="134"/>
      <c r="L6" s="134"/>
      <c r="M6" s="134"/>
      <c r="N6" s="134"/>
      <c r="O6" s="134"/>
      <c r="P6" s="135"/>
    </row>
    <row r="7" spans="1:16" ht="22.25" customHeight="1">
      <c r="A7" s="28"/>
      <c r="B7" s="25"/>
      <c r="C7" s="25"/>
      <c r="D7" s="25"/>
      <c r="E7" s="26"/>
      <c r="F7" s="26"/>
      <c r="G7" s="27"/>
      <c r="H7" s="27"/>
      <c r="I7" s="27"/>
      <c r="J7" s="27"/>
      <c r="K7" s="27"/>
      <c r="L7" s="27"/>
      <c r="M7" s="28"/>
      <c r="N7" s="27"/>
      <c r="O7" s="27"/>
      <c r="P7" s="27"/>
    </row>
    <row r="8" spans="1:16" ht="36.75">
      <c r="A8" s="140" t="s">
        <v>88</v>
      </c>
      <c r="B8" s="146" t="s">
        <v>37</v>
      </c>
      <c r="C8" s="131" t="s">
        <v>94</v>
      </c>
      <c r="D8" s="148" t="s">
        <v>96</v>
      </c>
      <c r="E8" s="29" t="s">
        <v>78</v>
      </c>
      <c r="F8" s="106" t="s">
        <v>79</v>
      </c>
      <c r="G8" s="106"/>
      <c r="H8" s="29" t="s">
        <v>80</v>
      </c>
      <c r="I8" s="29" t="s">
        <v>81</v>
      </c>
      <c r="J8" s="106" t="s">
        <v>82</v>
      </c>
      <c r="K8" s="106"/>
      <c r="L8" s="106"/>
      <c r="M8" s="106"/>
      <c r="N8" s="106"/>
      <c r="O8" s="106"/>
      <c r="P8" s="106"/>
    </row>
    <row r="9" spans="1:16" ht="22.25" customHeight="1">
      <c r="A9" s="141"/>
      <c r="B9" s="147"/>
      <c r="C9" s="132"/>
      <c r="D9" s="149"/>
      <c r="E9" s="31" t="s">
        <v>83</v>
      </c>
      <c r="F9" s="144"/>
      <c r="G9" s="145"/>
      <c r="H9" s="6"/>
      <c r="I9" s="6"/>
      <c r="J9" s="118"/>
      <c r="K9" s="119"/>
      <c r="L9" s="119"/>
      <c r="M9" s="119"/>
      <c r="N9" s="154" t="s">
        <v>90</v>
      </c>
      <c r="O9" s="154"/>
      <c r="P9" s="155"/>
    </row>
    <row r="10" spans="1:16" ht="22.25" customHeight="1">
      <c r="A10" s="141"/>
      <c r="B10" s="147"/>
      <c r="C10" s="132"/>
      <c r="D10" s="149"/>
      <c r="E10" s="31" t="s">
        <v>84</v>
      </c>
      <c r="F10" s="144"/>
      <c r="G10" s="145"/>
      <c r="H10" s="6"/>
      <c r="I10" s="6"/>
      <c r="J10" s="118"/>
      <c r="K10" s="119"/>
      <c r="L10" s="119"/>
      <c r="M10" s="119"/>
      <c r="N10" s="154" t="s">
        <v>90</v>
      </c>
      <c r="O10" s="154"/>
      <c r="P10" s="155"/>
    </row>
    <row r="11" spans="1:16" ht="22.25" customHeight="1">
      <c r="A11" s="141"/>
      <c r="B11" s="147"/>
      <c r="C11" s="132"/>
      <c r="D11" s="149"/>
      <c r="E11" s="6"/>
      <c r="F11" s="144"/>
      <c r="G11" s="145"/>
      <c r="H11" s="6"/>
      <c r="I11" s="6"/>
      <c r="J11" s="118"/>
      <c r="K11" s="119"/>
      <c r="L11" s="119"/>
      <c r="M11" s="119"/>
      <c r="N11" s="154" t="s">
        <v>90</v>
      </c>
      <c r="O11" s="154"/>
      <c r="P11" s="155"/>
    </row>
    <row r="12" spans="1:16" ht="22.25" customHeight="1">
      <c r="A12" s="141"/>
      <c r="B12" s="147"/>
      <c r="C12" s="132"/>
      <c r="D12" s="149"/>
      <c r="E12" s="6"/>
      <c r="F12" s="144"/>
      <c r="G12" s="145"/>
      <c r="H12" s="6"/>
      <c r="I12" s="6"/>
      <c r="J12" s="118"/>
      <c r="K12" s="119"/>
      <c r="L12" s="119"/>
      <c r="M12" s="119"/>
      <c r="N12" s="154" t="s">
        <v>90</v>
      </c>
      <c r="O12" s="154"/>
      <c r="P12" s="155"/>
    </row>
    <row r="13" spans="1:16" ht="22.25" customHeight="1">
      <c r="A13" s="141"/>
      <c r="B13" s="147"/>
      <c r="C13" s="132"/>
      <c r="D13" s="149"/>
      <c r="E13" s="6"/>
      <c r="F13" s="144"/>
      <c r="G13" s="145"/>
      <c r="H13" s="6"/>
      <c r="I13" s="6"/>
      <c r="J13" s="118"/>
      <c r="K13" s="119"/>
      <c r="L13" s="119"/>
      <c r="M13" s="119"/>
      <c r="N13" s="154" t="s">
        <v>90</v>
      </c>
      <c r="O13" s="154"/>
      <c r="P13" s="155"/>
    </row>
    <row r="14" spans="1:16" ht="22.25" customHeight="1">
      <c r="A14" s="141"/>
      <c r="B14" s="147"/>
      <c r="C14" s="132"/>
      <c r="D14" s="149"/>
      <c r="E14" s="6"/>
      <c r="F14" s="144"/>
      <c r="G14" s="145"/>
      <c r="H14" s="6"/>
      <c r="I14" s="6"/>
      <c r="J14" s="118"/>
      <c r="K14" s="119"/>
      <c r="L14" s="119"/>
      <c r="M14" s="119"/>
      <c r="N14" s="154" t="s">
        <v>90</v>
      </c>
      <c r="O14" s="154"/>
      <c r="P14" s="155"/>
    </row>
    <row r="15" spans="1:16" ht="36.75">
      <c r="A15" s="141"/>
      <c r="B15" s="147"/>
      <c r="C15" s="131" t="s">
        <v>95</v>
      </c>
      <c r="D15" s="148" t="s">
        <v>93</v>
      </c>
      <c r="E15" s="29" t="s">
        <v>78</v>
      </c>
      <c r="F15" s="106" t="s">
        <v>79</v>
      </c>
      <c r="G15" s="106"/>
      <c r="H15" s="29" t="s">
        <v>80</v>
      </c>
      <c r="I15" s="106" t="s">
        <v>86</v>
      </c>
      <c r="J15" s="106"/>
      <c r="K15" s="106"/>
      <c r="L15" s="106"/>
      <c r="M15" s="106"/>
      <c r="N15" s="29" t="s">
        <v>70</v>
      </c>
      <c r="O15" s="106" t="s">
        <v>87</v>
      </c>
      <c r="P15" s="106"/>
    </row>
    <row r="16" spans="1:16" ht="22.25" customHeight="1">
      <c r="A16" s="141"/>
      <c r="B16" s="147"/>
      <c r="C16" s="132"/>
      <c r="D16" s="149"/>
      <c r="E16" s="31" t="s">
        <v>85</v>
      </c>
      <c r="F16" s="142" t="str">
        <f>IF(様式1!C12="","-",様式1!C12)</f>
        <v>-</v>
      </c>
      <c r="G16" s="143"/>
      <c r="H16" s="6"/>
      <c r="I16" s="32" t="s">
        <v>89</v>
      </c>
      <c r="J16" s="151" t="s">
        <v>106</v>
      </c>
      <c r="K16" s="152"/>
      <c r="L16" s="153"/>
      <c r="M16" s="33" t="s">
        <v>107</v>
      </c>
      <c r="N16" s="31" t="str">
        <f>IF(様式1!J11="","-",様式1!J11)</f>
        <v>-</v>
      </c>
      <c r="O16" s="107" t="s">
        <v>92</v>
      </c>
      <c r="P16" s="108"/>
    </row>
    <row r="17" spans="1:16" ht="22.25" customHeight="1">
      <c r="A17" s="141"/>
      <c r="B17" s="147"/>
      <c r="C17" s="132"/>
      <c r="D17" s="149"/>
      <c r="E17" s="6"/>
      <c r="F17" s="144"/>
      <c r="G17" s="145"/>
      <c r="H17" s="6"/>
      <c r="I17" s="7"/>
      <c r="J17" s="150"/>
      <c r="K17" s="150"/>
      <c r="L17" s="150"/>
      <c r="M17" s="8"/>
      <c r="N17" s="6"/>
      <c r="O17" s="128"/>
      <c r="P17" s="130"/>
    </row>
    <row r="18" spans="1:16" ht="22.25" customHeight="1">
      <c r="A18" s="141"/>
      <c r="B18" s="147"/>
      <c r="C18" s="132"/>
      <c r="D18" s="149"/>
      <c r="E18" s="6"/>
      <c r="F18" s="144"/>
      <c r="G18" s="145"/>
      <c r="H18" s="6"/>
      <c r="I18" s="7"/>
      <c r="J18" s="150"/>
      <c r="K18" s="150"/>
      <c r="L18" s="150"/>
      <c r="M18" s="8"/>
      <c r="N18" s="6"/>
      <c r="O18" s="128"/>
      <c r="P18" s="130"/>
    </row>
    <row r="19" spans="1:16" ht="22.25" customHeight="1">
      <c r="A19" s="141"/>
      <c r="B19" s="147"/>
      <c r="C19" s="132"/>
      <c r="D19" s="149"/>
      <c r="E19" s="6"/>
      <c r="F19" s="144"/>
      <c r="G19" s="145"/>
      <c r="H19" s="6"/>
      <c r="I19" s="7"/>
      <c r="J19" s="150"/>
      <c r="K19" s="150"/>
      <c r="L19" s="150"/>
      <c r="M19" s="8"/>
      <c r="N19" s="6"/>
      <c r="O19" s="128"/>
      <c r="P19" s="130"/>
    </row>
    <row r="20" spans="1:16" ht="22.25" customHeight="1">
      <c r="A20" s="141"/>
      <c r="B20" s="147"/>
      <c r="C20" s="132"/>
      <c r="D20" s="149"/>
      <c r="E20" s="6"/>
      <c r="F20" s="144"/>
      <c r="G20" s="145"/>
      <c r="H20" s="6"/>
      <c r="I20" s="7"/>
      <c r="J20" s="150"/>
      <c r="K20" s="150"/>
      <c r="L20" s="150"/>
      <c r="M20" s="8"/>
      <c r="N20" s="6"/>
      <c r="O20" s="128"/>
      <c r="P20" s="130"/>
    </row>
    <row r="21" spans="1:16" ht="22.25" customHeight="1">
      <c r="A21" s="141"/>
      <c r="B21" s="147"/>
      <c r="C21" s="132"/>
      <c r="D21" s="149"/>
      <c r="E21" s="6"/>
      <c r="F21" s="144"/>
      <c r="G21" s="145"/>
      <c r="H21" s="6"/>
      <c r="I21" s="7"/>
      <c r="J21" s="150"/>
      <c r="K21" s="150"/>
      <c r="L21" s="150"/>
      <c r="M21" s="8"/>
      <c r="N21" s="6"/>
      <c r="O21" s="128"/>
      <c r="P21" s="130"/>
    </row>
    <row r="22" spans="1:16" ht="22.25" customHeight="1">
      <c r="A22" s="141"/>
      <c r="B22" s="147"/>
      <c r="C22" s="132"/>
      <c r="D22" s="149"/>
      <c r="E22" s="6"/>
      <c r="F22" s="144"/>
      <c r="G22" s="145"/>
      <c r="H22" s="6"/>
      <c r="I22" s="7"/>
      <c r="J22" s="150"/>
      <c r="K22" s="150"/>
      <c r="L22" s="150"/>
      <c r="M22" s="8"/>
      <c r="N22" s="6"/>
      <c r="O22" s="128"/>
      <c r="P22" s="130"/>
    </row>
  </sheetData>
  <sheetProtection algorithmName="SHA-512" hashValue="MT+6Psr7wGBe7xz/thcbUE6kW4YaJ9/Dx2PGuDib3Dlt76o2u777j48eeydiqfDLS/kU4sJ7tvNlBh6htKlxmg==" saltValue="bSVkaAZpwxdzcCSA+qIs4A==" spinCount="100000" sheet="1" objects="1" scenarios="1"/>
  <mergeCells count="62">
    <mergeCell ref="N9:P9"/>
    <mergeCell ref="J9:M9"/>
    <mergeCell ref="J10:M10"/>
    <mergeCell ref="N10:P10"/>
    <mergeCell ref="J11:M11"/>
    <mergeCell ref="N11:P11"/>
    <mergeCell ref="N12:P12"/>
    <mergeCell ref="J13:M13"/>
    <mergeCell ref="N13:P13"/>
    <mergeCell ref="J14:M14"/>
    <mergeCell ref="N14:P14"/>
    <mergeCell ref="O21:P21"/>
    <mergeCell ref="O22:P22"/>
    <mergeCell ref="O16:P16"/>
    <mergeCell ref="O17:P17"/>
    <mergeCell ref="O18:P18"/>
    <mergeCell ref="O19:P19"/>
    <mergeCell ref="O20:P20"/>
    <mergeCell ref="J18:L18"/>
    <mergeCell ref="J19:L19"/>
    <mergeCell ref="J20:L20"/>
    <mergeCell ref="J21:L21"/>
    <mergeCell ref="J22:L22"/>
    <mergeCell ref="F12:G12"/>
    <mergeCell ref="F13:G13"/>
    <mergeCell ref="F14:G14"/>
    <mergeCell ref="I15:M15"/>
    <mergeCell ref="J17:L17"/>
    <mergeCell ref="J16:L16"/>
    <mergeCell ref="J12:M12"/>
    <mergeCell ref="O15:P15"/>
    <mergeCell ref="A8:A22"/>
    <mergeCell ref="F16:G16"/>
    <mergeCell ref="F17:G17"/>
    <mergeCell ref="F18:G18"/>
    <mergeCell ref="F19:G19"/>
    <mergeCell ref="F20:G20"/>
    <mergeCell ref="F21:G21"/>
    <mergeCell ref="F22:G22"/>
    <mergeCell ref="F9:G9"/>
    <mergeCell ref="F10:G10"/>
    <mergeCell ref="F11:G11"/>
    <mergeCell ref="B8:B22"/>
    <mergeCell ref="D8:D14"/>
    <mergeCell ref="D15:D22"/>
    <mergeCell ref="C8:C14"/>
    <mergeCell ref="C15:C22"/>
    <mergeCell ref="F8:G8"/>
    <mergeCell ref="J8:P8"/>
    <mergeCell ref="F15:G15"/>
    <mergeCell ref="A2:P2"/>
    <mergeCell ref="F5:J5"/>
    <mergeCell ref="K5:M5"/>
    <mergeCell ref="N5:O5"/>
    <mergeCell ref="F6:P6"/>
    <mergeCell ref="A5:E5"/>
    <mergeCell ref="A6:E6"/>
    <mergeCell ref="F4:G4"/>
    <mergeCell ref="I4:J4"/>
    <mergeCell ref="K4:M4"/>
    <mergeCell ref="N4:P4"/>
    <mergeCell ref="A4:E4"/>
  </mergeCells>
  <phoneticPr fontId="2"/>
  <conditionalFormatting sqref="H4 N4:N5 F5:F6">
    <cfRule type="expression" dxfId="1" priority="1">
      <formula>#REF!=""</formula>
    </cfRule>
  </conditionalFormatting>
  <dataValidations count="1">
    <dataValidation type="whole" operator="greaterThanOrEqual" allowBlank="1" showInputMessage="1" showErrorMessage="1" sqref="H9:H14 H16:H22 N17:N22" xr:uid="{D296A3FB-17FE-4FCE-B519-03ACCEC7F91A}">
      <formula1>0</formula1>
    </dataValidation>
  </dataValidations>
  <printOptions horizontalCentered="1"/>
  <pageMargins left="0.59055118110236227" right="0.59055118110236227" top="0.59055118110236227" bottom="0.39370078740157483" header="0.31496062992125984" footer="0.31496062992125984"/>
  <pageSetup paperSize="9" scale="75"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8D9CAE9D-886A-4041-AEDF-8281A1F83B37}">
          <x14:formula1>
            <xm:f>マスターデータ!$A$12:$A$17</xm:f>
          </x14:formula1>
          <xm:sqref>F5:J5</xm:sqref>
        </x14:dataValidation>
        <x14:dataValidation type="list" allowBlank="1" showInputMessage="1" showErrorMessage="1" xr:uid="{12D1341C-C3ED-4745-AC57-4C01C53A8524}">
          <x14:formula1>
            <xm:f>マスターデータ!$B$55:$B$56</xm:f>
          </x14:formula1>
          <xm:sqref>O16:P16</xm:sqref>
        </x14:dataValidation>
        <x14:dataValidation type="list" allowBlank="1" showInputMessage="1" showErrorMessage="1" xr:uid="{32251057-8EBD-4B11-9171-2B0376C49DEE}">
          <x14:formula1>
            <xm:f>マスターデータ!$A$36</xm:f>
          </x14:formula1>
          <xm:sqref>E17:E22</xm:sqref>
        </x14:dataValidation>
        <x14:dataValidation type="list" allowBlank="1" showInputMessage="1" showErrorMessage="1" xr:uid="{3BC51A3D-1E63-470D-A825-C4693B87BBB2}">
          <x14:formula1>
            <xm:f>マスターデータ!$A$40:$A$41</xm:f>
          </x14:formula1>
          <xm:sqref>I17:I22</xm:sqref>
        </x14:dataValidation>
        <x14:dataValidation type="list" allowBlank="1" showInputMessage="1" showErrorMessage="1" xr:uid="{3F0B7B66-2C3E-428A-A9A8-403FED36F5E0}">
          <x14:formula1>
            <xm:f>マスターデータ!$A$45:$A$51</xm:f>
          </x14:formula1>
          <xm:sqref>M17:M22</xm:sqref>
        </x14:dataValidation>
        <x14:dataValidation type="list" allowBlank="1" showInputMessage="1" showErrorMessage="1" xr:uid="{A64B0A52-F2C1-44DC-9C90-62A4361BFC60}">
          <x14:formula1>
            <xm:f>マスターデータ!$B$55</xm:f>
          </x14:formula1>
          <xm:sqref>O17:P22</xm:sqref>
        </x14:dataValidation>
        <x14:dataValidation type="list" allowBlank="1" showInputMessage="1" showErrorMessage="1" xr:uid="{26BE94F9-E1A2-430B-964C-DD33FEDA5B50}">
          <x14:formula1>
            <xm:f>マスターデータ!$A$34:$A$35</xm:f>
          </x14:formula1>
          <xm:sqref>E11:E14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05F90-E67E-4061-8B0B-8ED3E4922B54}">
  <sheetPr>
    <pageSetUpPr fitToPage="1"/>
  </sheetPr>
  <dimension ref="A1:L34"/>
  <sheetViews>
    <sheetView view="pageBreakPreview" zoomScale="85" zoomScaleNormal="100" zoomScaleSheetLayoutView="85" workbookViewId="0">
      <selection activeCell="B30" sqref="B30:J30"/>
    </sheetView>
  </sheetViews>
  <sheetFormatPr defaultColWidth="8.6875" defaultRowHeight="12.75"/>
  <cols>
    <col min="1" max="16384" width="8.6875" style="1"/>
  </cols>
  <sheetData>
    <row r="1" spans="1:12" ht="16.25" customHeight="1">
      <c r="I1" s="103" t="s">
        <v>141</v>
      </c>
      <c r="J1" s="103"/>
      <c r="K1" s="103"/>
      <c r="L1" s="103"/>
    </row>
    <row r="2" spans="1:12" ht="45" customHeight="1">
      <c r="A2" s="112" t="s">
        <v>7</v>
      </c>
      <c r="B2" s="112"/>
      <c r="C2" s="112"/>
      <c r="D2" s="112"/>
      <c r="E2" s="112"/>
      <c r="F2" s="112"/>
      <c r="G2" s="112"/>
      <c r="H2" s="112"/>
      <c r="I2" s="112"/>
      <c r="J2" s="112"/>
      <c r="K2" s="112"/>
      <c r="L2" s="112"/>
    </row>
    <row r="3" spans="1:12" ht="16.25" customHeight="1">
      <c r="J3" s="158" t="str">
        <f>IF(様式1!J4="","-",様式1!J4)</f>
        <v>-</v>
      </c>
      <c r="K3" s="158"/>
      <c r="L3" s="158"/>
    </row>
    <row r="4" spans="1:12" ht="22.5" customHeight="1">
      <c r="A4" s="23" t="s">
        <v>0</v>
      </c>
    </row>
    <row r="5" spans="1:12" ht="16.25" customHeight="1"/>
    <row r="6" spans="1:12" ht="34.5" customHeight="1">
      <c r="A6" s="34" t="s">
        <v>8</v>
      </c>
      <c r="B6" s="156" t="str">
        <f>IF(様式1!J10="","-",様式1!J10)</f>
        <v>-</v>
      </c>
      <c r="C6" s="156"/>
      <c r="D6" s="156"/>
      <c r="E6" s="35" t="s">
        <v>6</v>
      </c>
      <c r="F6" s="107" t="str">
        <f>IF(様式1!C11="","-",様式1!C11)</f>
        <v>-</v>
      </c>
      <c r="G6" s="137"/>
      <c r="H6" s="108"/>
      <c r="I6" s="34" t="s">
        <v>9</v>
      </c>
      <c r="J6" s="107" t="str">
        <f>IF(様式1!C12="","-",様式1!C12)</f>
        <v>-</v>
      </c>
      <c r="K6" s="137"/>
      <c r="L6" s="108"/>
    </row>
    <row r="7" spans="1:12" ht="16.25" customHeight="1"/>
    <row r="8" spans="1:12" ht="16.25" customHeight="1">
      <c r="B8" s="1" t="s">
        <v>10</v>
      </c>
    </row>
    <row r="9" spans="1:12" ht="35.25" customHeight="1">
      <c r="B9" s="157" t="str">
        <f>"In connection with the application for entrance and tuition fee exemption, I hereby declare the income and expenditure per month for the fiscal year "&amp;マスターデータ!B2&amp;", as evidenced by the following documents."</f>
        <v>In connection with the application for entrance and tuition fee exemption, I hereby declare the income and expenditure per month for the fiscal year 2026, as evidenced by the following documents.</v>
      </c>
      <c r="C9" s="157"/>
      <c r="D9" s="157"/>
      <c r="E9" s="157"/>
      <c r="F9" s="157"/>
      <c r="G9" s="157"/>
      <c r="H9" s="157"/>
      <c r="I9" s="157"/>
      <c r="J9" s="157"/>
      <c r="K9" s="157"/>
    </row>
    <row r="10" spans="1:12" ht="21">
      <c r="F10" s="159" t="s">
        <v>1</v>
      </c>
      <c r="G10" s="159"/>
    </row>
    <row r="11" spans="1:12" ht="15.75" customHeight="1" thickBot="1">
      <c r="F11" s="36"/>
      <c r="G11" s="36"/>
    </row>
    <row r="12" spans="1:12" ht="33" customHeight="1" thickBot="1">
      <c r="B12" s="160" t="s">
        <v>11</v>
      </c>
      <c r="C12" s="161"/>
      <c r="D12" s="5"/>
      <c r="E12" s="25" t="s">
        <v>2</v>
      </c>
      <c r="F12" s="117" t="s">
        <v>12</v>
      </c>
      <c r="G12" s="117"/>
      <c r="H12" s="117"/>
      <c r="I12" s="117"/>
      <c r="J12" s="117"/>
      <c r="K12" s="117"/>
    </row>
    <row r="13" spans="1:12" ht="13.15" thickBot="1"/>
    <row r="14" spans="1:12" ht="21" customHeight="1">
      <c r="B14" s="162" t="s">
        <v>4</v>
      </c>
      <c r="C14" s="163"/>
      <c r="D14" s="163"/>
      <c r="E14" s="163"/>
      <c r="F14" s="164"/>
      <c r="G14" s="165" t="s">
        <v>5</v>
      </c>
      <c r="H14" s="163"/>
      <c r="I14" s="163"/>
      <c r="J14" s="163"/>
      <c r="K14" s="164"/>
    </row>
    <row r="15" spans="1:12" ht="40.25" customHeight="1">
      <c r="B15" s="166" t="s">
        <v>28</v>
      </c>
      <c r="C15" s="167"/>
      <c r="D15" s="168"/>
      <c r="E15" s="169"/>
      <c r="F15" s="37" t="s">
        <v>31</v>
      </c>
      <c r="G15" s="170" t="s">
        <v>14</v>
      </c>
      <c r="H15" s="171"/>
      <c r="I15" s="168"/>
      <c r="J15" s="169"/>
      <c r="K15" s="37" t="s">
        <v>31</v>
      </c>
    </row>
    <row r="16" spans="1:12" ht="40.25" customHeight="1">
      <c r="B16" s="166" t="s">
        <v>29</v>
      </c>
      <c r="C16" s="167"/>
      <c r="D16" s="168"/>
      <c r="E16" s="169"/>
      <c r="F16" s="37" t="s">
        <v>31</v>
      </c>
      <c r="G16" s="166" t="s">
        <v>15</v>
      </c>
      <c r="H16" s="167"/>
      <c r="I16" s="168"/>
      <c r="J16" s="169"/>
      <c r="K16" s="37" t="s">
        <v>31</v>
      </c>
    </row>
    <row r="17" spans="1:12" ht="40.25" customHeight="1">
      <c r="B17" s="166" t="s">
        <v>16</v>
      </c>
      <c r="C17" s="167"/>
      <c r="D17" s="168"/>
      <c r="E17" s="169"/>
      <c r="F17" s="37" t="s">
        <v>31</v>
      </c>
      <c r="G17" s="166" t="s">
        <v>17</v>
      </c>
      <c r="H17" s="167"/>
      <c r="I17" s="168"/>
      <c r="J17" s="169"/>
      <c r="K17" s="37" t="s">
        <v>31</v>
      </c>
    </row>
    <row r="18" spans="1:12" ht="40.25" customHeight="1">
      <c r="B18" s="166" t="s">
        <v>18</v>
      </c>
      <c r="C18" s="167"/>
      <c r="D18" s="168"/>
      <c r="E18" s="169"/>
      <c r="F18" s="37" t="s">
        <v>31</v>
      </c>
      <c r="G18" s="166" t="s">
        <v>19</v>
      </c>
      <c r="H18" s="167"/>
      <c r="I18" s="168"/>
      <c r="J18" s="169"/>
      <c r="K18" s="37" t="s">
        <v>31</v>
      </c>
    </row>
    <row r="19" spans="1:12" ht="40.25" customHeight="1">
      <c r="B19" s="166" t="s">
        <v>20</v>
      </c>
      <c r="C19" s="167"/>
      <c r="D19" s="168"/>
      <c r="E19" s="169"/>
      <c r="F19" s="37" t="s">
        <v>31</v>
      </c>
      <c r="G19" s="166" t="s">
        <v>21</v>
      </c>
      <c r="H19" s="167"/>
      <c r="I19" s="168"/>
      <c r="J19" s="169"/>
      <c r="K19" s="37" t="s">
        <v>31</v>
      </c>
    </row>
    <row r="20" spans="1:12" ht="40.25" customHeight="1">
      <c r="B20" s="166" t="s">
        <v>36</v>
      </c>
      <c r="C20" s="167"/>
      <c r="D20" s="168"/>
      <c r="E20" s="169"/>
      <c r="F20" s="37" t="s">
        <v>31</v>
      </c>
      <c r="G20" s="166" t="s">
        <v>22</v>
      </c>
      <c r="H20" s="167"/>
      <c r="I20" s="168"/>
      <c r="J20" s="169"/>
      <c r="K20" s="37" t="s">
        <v>31</v>
      </c>
    </row>
    <row r="21" spans="1:12" ht="40.25" customHeight="1">
      <c r="B21" s="166" t="s">
        <v>13</v>
      </c>
      <c r="C21" s="167"/>
      <c r="D21" s="168"/>
      <c r="E21" s="169"/>
      <c r="F21" s="37" t="s">
        <v>31</v>
      </c>
      <c r="G21" s="166" t="s">
        <v>23</v>
      </c>
      <c r="H21" s="167"/>
      <c r="I21" s="168"/>
      <c r="J21" s="169"/>
      <c r="K21" s="37" t="s">
        <v>31</v>
      </c>
    </row>
    <row r="22" spans="1:12" ht="40.25" customHeight="1">
      <c r="B22" s="166" t="s">
        <v>30</v>
      </c>
      <c r="C22" s="167"/>
      <c r="D22" s="168"/>
      <c r="E22" s="169"/>
      <c r="F22" s="37" t="s">
        <v>31</v>
      </c>
      <c r="G22" s="172" t="s">
        <v>34</v>
      </c>
      <c r="H22" s="121"/>
      <c r="I22" s="168"/>
      <c r="J22" s="169"/>
      <c r="K22" s="37" t="s">
        <v>31</v>
      </c>
    </row>
    <row r="23" spans="1:12" ht="40.25" customHeight="1">
      <c r="B23" s="185" t="s">
        <v>35</v>
      </c>
      <c r="C23" s="186"/>
      <c r="D23" s="168"/>
      <c r="E23" s="169"/>
      <c r="F23" s="37" t="s">
        <v>31</v>
      </c>
      <c r="G23" s="172" t="s">
        <v>34</v>
      </c>
      <c r="H23" s="121"/>
      <c r="I23" s="168"/>
      <c r="J23" s="169"/>
      <c r="K23" s="37" t="s">
        <v>31</v>
      </c>
    </row>
    <row r="24" spans="1:12" ht="40.25" customHeight="1" thickBot="1">
      <c r="B24" s="185" t="s">
        <v>35</v>
      </c>
      <c r="C24" s="186"/>
      <c r="D24" s="187"/>
      <c r="E24" s="188"/>
      <c r="F24" s="38" t="s">
        <v>31</v>
      </c>
      <c r="G24" s="185" t="s">
        <v>34</v>
      </c>
      <c r="H24" s="186"/>
      <c r="I24" s="187"/>
      <c r="J24" s="188"/>
      <c r="K24" s="38" t="s">
        <v>31</v>
      </c>
    </row>
    <row r="25" spans="1:12" ht="25.25" customHeight="1" thickTop="1">
      <c r="B25" s="173" t="s">
        <v>32</v>
      </c>
      <c r="C25" s="174"/>
      <c r="D25" s="175">
        <f>SUM(D15:E24)</f>
        <v>0</v>
      </c>
      <c r="E25" s="176"/>
      <c r="F25" s="39" t="s">
        <v>31</v>
      </c>
      <c r="G25" s="173" t="s">
        <v>33</v>
      </c>
      <c r="H25" s="174"/>
      <c r="I25" s="175">
        <f>SUM(I15:J24)</f>
        <v>0</v>
      </c>
      <c r="J25" s="176"/>
      <c r="K25" s="39" t="s">
        <v>31</v>
      </c>
    </row>
    <row r="26" spans="1:12" ht="25.25" customHeight="1" thickBot="1">
      <c r="B26" s="179" t="s">
        <v>151</v>
      </c>
      <c r="C26" s="180"/>
      <c r="D26" s="181">
        <f>D25*12</f>
        <v>0</v>
      </c>
      <c r="E26" s="182"/>
      <c r="F26" s="40" t="s">
        <v>31</v>
      </c>
      <c r="G26" s="179" t="s">
        <v>152</v>
      </c>
      <c r="H26" s="180"/>
      <c r="I26" s="181">
        <f>I25*12</f>
        <v>0</v>
      </c>
      <c r="J26" s="182"/>
      <c r="K26" s="40" t="s">
        <v>31</v>
      </c>
    </row>
    <row r="27" spans="1:12" ht="16.25" customHeight="1">
      <c r="B27" s="27"/>
      <c r="C27" s="25"/>
      <c r="D27" s="41" t="str">
        <f>IF(D25&lt;I25,"※エラー：収入より支出が多くなっています","")</f>
        <v/>
      </c>
      <c r="E27" s="42"/>
      <c r="F27" s="25"/>
      <c r="G27" s="27"/>
      <c r="H27" s="25"/>
      <c r="I27" s="42"/>
      <c r="J27" s="42"/>
      <c r="K27" s="25"/>
    </row>
    <row r="28" spans="1:12" ht="16.25" customHeight="1">
      <c r="B28" s="27"/>
      <c r="C28" s="25"/>
      <c r="D28" s="41" t="str">
        <f>IF(D25&lt;I25,"　Error: Expenses are greater than income.","")</f>
        <v/>
      </c>
      <c r="E28" s="42"/>
      <c r="F28" s="25"/>
      <c r="G28" s="27"/>
      <c r="H28" s="25"/>
      <c r="I28" s="42"/>
      <c r="J28" s="42"/>
      <c r="K28" s="25"/>
    </row>
    <row r="29" spans="1:12" ht="17" customHeight="1">
      <c r="A29" s="184" t="s">
        <v>3</v>
      </c>
      <c r="B29" s="177" t="str">
        <f>マスターデータ!B2&amp;"年度に受給が予定されている場合も記入すること。"</f>
        <v>2026年度に受給が予定されている場合も記入すること。</v>
      </c>
      <c r="C29" s="177"/>
      <c r="D29" s="177"/>
      <c r="E29" s="177"/>
      <c r="F29" s="177"/>
      <c r="G29" s="177"/>
      <c r="H29" s="177"/>
      <c r="I29" s="177"/>
      <c r="J29" s="177"/>
    </row>
    <row r="30" spans="1:12" ht="17" customHeight="1">
      <c r="A30" s="184"/>
      <c r="B30" s="157" t="str">
        <f>"If you are planning to receive benefits in fiscal year "&amp;マスターデータ!B2&amp;", please also fill out this form."</f>
        <v>If you are planning to receive benefits in fiscal year 2026, please also fill out this form.</v>
      </c>
      <c r="C30" s="183"/>
      <c r="D30" s="183"/>
      <c r="E30" s="183"/>
      <c r="F30" s="183"/>
      <c r="G30" s="183"/>
      <c r="H30" s="183"/>
      <c r="I30" s="183"/>
      <c r="J30" s="183"/>
    </row>
    <row r="31" spans="1:12" ht="34.5" customHeight="1">
      <c r="A31" s="43" t="s">
        <v>281</v>
      </c>
      <c r="B31" s="117" t="s">
        <v>24</v>
      </c>
      <c r="C31" s="117"/>
      <c r="D31" s="117"/>
      <c r="E31" s="117"/>
      <c r="F31" s="117"/>
      <c r="G31" s="117"/>
      <c r="H31" s="117"/>
      <c r="I31" s="117"/>
      <c r="J31" s="117"/>
      <c r="K31" s="117"/>
      <c r="L31" s="178"/>
    </row>
    <row r="32" spans="1:12" ht="34.5" customHeight="1">
      <c r="A32" s="43" t="s">
        <v>282</v>
      </c>
      <c r="B32" s="117" t="s">
        <v>25</v>
      </c>
      <c r="C32" s="117"/>
      <c r="D32" s="117"/>
      <c r="E32" s="117"/>
      <c r="F32" s="117"/>
      <c r="G32" s="117"/>
      <c r="H32" s="117"/>
      <c r="I32" s="117"/>
      <c r="J32" s="117"/>
    </row>
    <row r="33" spans="1:11" ht="34.5" customHeight="1">
      <c r="A33" s="43" t="s">
        <v>283</v>
      </c>
      <c r="B33" s="117" t="s">
        <v>26</v>
      </c>
      <c r="C33" s="117"/>
      <c r="D33" s="117"/>
      <c r="E33" s="117"/>
      <c r="F33" s="117"/>
      <c r="G33" s="117"/>
      <c r="H33" s="117"/>
      <c r="I33" s="117"/>
      <c r="J33" s="117"/>
      <c r="K33" s="117"/>
    </row>
    <row r="34" spans="1:11" ht="34.5" customHeight="1">
      <c r="A34" s="43" t="s">
        <v>284</v>
      </c>
      <c r="B34" s="117" t="s">
        <v>27</v>
      </c>
      <c r="C34" s="117"/>
      <c r="D34" s="117"/>
      <c r="E34" s="117"/>
      <c r="F34" s="117"/>
      <c r="G34" s="117"/>
      <c r="H34" s="117"/>
      <c r="I34" s="117"/>
      <c r="J34" s="117"/>
    </row>
  </sheetData>
  <sheetProtection algorithmName="SHA-512" hashValue="z05OUg5b7fBJVX+qkp42JVKb3GWw+gm7obBv2DyDXnhfZRa3UBaBuqTVG2oZpRL8nOHxmDdcA0jP3jYXKL0uHA==" saltValue="ruMGWHrVHMdeW3N7HaEQIg==" spinCount="100000" sheet="1" objects="1" scenarios="1"/>
  <mergeCells count="67">
    <mergeCell ref="A29:A30"/>
    <mergeCell ref="B23:C23"/>
    <mergeCell ref="D23:E23"/>
    <mergeCell ref="G23:H23"/>
    <mergeCell ref="I23:J23"/>
    <mergeCell ref="B24:C24"/>
    <mergeCell ref="D24:E24"/>
    <mergeCell ref="G24:H24"/>
    <mergeCell ref="I24:J24"/>
    <mergeCell ref="B33:K33"/>
    <mergeCell ref="B34:J34"/>
    <mergeCell ref="B25:C25"/>
    <mergeCell ref="D25:E25"/>
    <mergeCell ref="G25:H25"/>
    <mergeCell ref="I25:J25"/>
    <mergeCell ref="B29:J29"/>
    <mergeCell ref="B31:L31"/>
    <mergeCell ref="B32:J32"/>
    <mergeCell ref="B26:C26"/>
    <mergeCell ref="D26:E26"/>
    <mergeCell ref="G26:H26"/>
    <mergeCell ref="I26:J26"/>
    <mergeCell ref="B30:J30"/>
    <mergeCell ref="I21:J21"/>
    <mergeCell ref="B22:C22"/>
    <mergeCell ref="D22:E22"/>
    <mergeCell ref="G22:H22"/>
    <mergeCell ref="I22:J22"/>
    <mergeCell ref="B21:C21"/>
    <mergeCell ref="D21:E21"/>
    <mergeCell ref="G21:H21"/>
    <mergeCell ref="B19:C19"/>
    <mergeCell ref="D19:E19"/>
    <mergeCell ref="G19:H19"/>
    <mergeCell ref="I19:J19"/>
    <mergeCell ref="B20:C20"/>
    <mergeCell ref="D20:E20"/>
    <mergeCell ref="G20:H20"/>
    <mergeCell ref="I20:J20"/>
    <mergeCell ref="B17:C17"/>
    <mergeCell ref="D17:E17"/>
    <mergeCell ref="G17:H17"/>
    <mergeCell ref="I17:J17"/>
    <mergeCell ref="B18:C18"/>
    <mergeCell ref="D18:E18"/>
    <mergeCell ref="G18:H18"/>
    <mergeCell ref="I18:J18"/>
    <mergeCell ref="B15:C15"/>
    <mergeCell ref="D15:E15"/>
    <mergeCell ref="G15:H15"/>
    <mergeCell ref="I15:J15"/>
    <mergeCell ref="B16:C16"/>
    <mergeCell ref="D16:E16"/>
    <mergeCell ref="G16:H16"/>
    <mergeCell ref="I16:J16"/>
    <mergeCell ref="F10:G10"/>
    <mergeCell ref="B12:C12"/>
    <mergeCell ref="F12:K12"/>
    <mergeCell ref="B14:F14"/>
    <mergeCell ref="G14:K14"/>
    <mergeCell ref="I1:L1"/>
    <mergeCell ref="B6:D6"/>
    <mergeCell ref="F6:H6"/>
    <mergeCell ref="J6:L6"/>
    <mergeCell ref="B9:K9"/>
    <mergeCell ref="A2:L2"/>
    <mergeCell ref="J3:L3"/>
  </mergeCells>
  <phoneticPr fontId="2"/>
  <printOptions horizontalCentered="1"/>
  <pageMargins left="0.78740157480314965" right="0.78740157480314965" top="0.59055118110236227" bottom="0.39370078740157483" header="0.31496062992125984" footer="0.31496062992125984"/>
  <pageSetup paperSize="9" scale="75"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C23D8-F112-493E-BC34-5AF892E37773}">
  <sheetPr>
    <pageSetUpPr fitToPage="1"/>
  </sheetPr>
  <dimension ref="A1:E37"/>
  <sheetViews>
    <sheetView view="pageBreakPreview" zoomScale="85" zoomScaleNormal="100" zoomScaleSheetLayoutView="85" workbookViewId="0">
      <selection activeCell="C14" sqref="C14:E15"/>
    </sheetView>
  </sheetViews>
  <sheetFormatPr defaultColWidth="9" defaultRowHeight="30" customHeight="1"/>
  <cols>
    <col min="1" max="1" width="14.1875" style="1" customWidth="1"/>
    <col min="2" max="2" width="40.6875" style="1" customWidth="1"/>
    <col min="3" max="4" width="16.6875" style="1" customWidth="1"/>
    <col min="5" max="5" width="24.6875" style="1" customWidth="1"/>
    <col min="6" max="16384" width="9" style="1"/>
  </cols>
  <sheetData>
    <row r="1" spans="1:5" ht="16.25" customHeight="1">
      <c r="B1" s="103" t="s">
        <v>153</v>
      </c>
      <c r="C1" s="103"/>
      <c r="D1" s="103"/>
      <c r="E1" s="103"/>
    </row>
    <row r="2" spans="1:5" ht="50.1" customHeight="1" thickBot="1">
      <c r="A2" s="112" t="s">
        <v>127</v>
      </c>
      <c r="B2" s="210"/>
      <c r="C2" s="210"/>
      <c r="D2" s="210"/>
      <c r="E2" s="210"/>
    </row>
    <row r="3" spans="1:5" ht="30" customHeight="1">
      <c r="A3" s="44" t="s">
        <v>126</v>
      </c>
      <c r="B3" s="45" t="str">
        <f>IF(様式1!C11="","-",様式1!C11)</f>
        <v>-</v>
      </c>
      <c r="C3" s="46" t="s">
        <v>108</v>
      </c>
      <c r="D3" s="211" t="str">
        <f>IF(様式1!J11="","-",様式1!J11)</f>
        <v>-</v>
      </c>
      <c r="E3" s="212"/>
    </row>
    <row r="4" spans="1:5" ht="30" customHeight="1" thickBot="1">
      <c r="A4" s="47" t="s">
        <v>124</v>
      </c>
      <c r="B4" s="48" t="str">
        <f>IF(様式1!C12="","-",様式1!C12)</f>
        <v>-</v>
      </c>
      <c r="C4" s="49" t="s">
        <v>125</v>
      </c>
      <c r="D4" s="213" t="str">
        <f>IF(様式1!J10="","-",様式1!J10)</f>
        <v>-</v>
      </c>
      <c r="E4" s="214"/>
    </row>
    <row r="5" spans="1:5" ht="30" customHeight="1" thickBot="1">
      <c r="A5" s="50"/>
    </row>
    <row r="6" spans="1:5" ht="40.25" customHeight="1">
      <c r="A6" s="200" t="s">
        <v>128</v>
      </c>
      <c r="B6" s="201"/>
      <c r="C6" s="202" t="s">
        <v>109</v>
      </c>
      <c r="D6" s="204" t="s">
        <v>110</v>
      </c>
      <c r="E6" s="206" t="s">
        <v>111</v>
      </c>
    </row>
    <row r="7" spans="1:5" ht="40.25" customHeight="1">
      <c r="A7" s="208" t="s">
        <v>129</v>
      </c>
      <c r="B7" s="209"/>
      <c r="C7" s="203"/>
      <c r="D7" s="205"/>
      <c r="E7" s="207"/>
    </row>
    <row r="8" spans="1:5" ht="40.25" customHeight="1">
      <c r="A8" s="198" t="s">
        <v>112</v>
      </c>
      <c r="B8" s="34" t="s">
        <v>132</v>
      </c>
      <c r="C8" s="16"/>
      <c r="D8" s="51" t="str">
        <f>IF(C8="","書類提出が必要です","")</f>
        <v>書類提出が必要です</v>
      </c>
      <c r="E8" s="9"/>
    </row>
    <row r="9" spans="1:5" ht="30" customHeight="1">
      <c r="A9" s="198"/>
      <c r="B9" s="34" t="s">
        <v>130</v>
      </c>
      <c r="C9" s="17"/>
      <c r="D9" s="51" t="str">
        <f t="shared" ref="D9:D10" si="0">IF(C9="","書類提出が必要です","")</f>
        <v>書類提出が必要です</v>
      </c>
      <c r="E9" s="9"/>
    </row>
    <row r="10" spans="1:5" ht="30" customHeight="1" thickBot="1">
      <c r="A10" s="199"/>
      <c r="B10" s="48" t="s">
        <v>131</v>
      </c>
      <c r="C10" s="18"/>
      <c r="D10" s="52" t="str">
        <f t="shared" si="0"/>
        <v>書類提出が必要です</v>
      </c>
      <c r="E10" s="10"/>
    </row>
    <row r="12" spans="1:5" ht="30" customHeight="1">
      <c r="A12" s="117" t="s">
        <v>113</v>
      </c>
      <c r="B12" s="117"/>
      <c r="C12" s="117"/>
      <c r="D12" s="117"/>
      <c r="E12" s="117"/>
    </row>
    <row r="13" spans="1:5" ht="30" customHeight="1" thickBot="1">
      <c r="A13" s="104" t="s">
        <v>114</v>
      </c>
      <c r="B13" s="104"/>
      <c r="C13" s="104"/>
      <c r="D13" s="104"/>
      <c r="E13" s="104"/>
    </row>
    <row r="14" spans="1:5" ht="40.25" customHeight="1">
      <c r="A14" s="200" t="s">
        <v>128</v>
      </c>
      <c r="B14" s="201"/>
      <c r="C14" s="202" t="s">
        <v>289</v>
      </c>
      <c r="D14" s="204" t="s">
        <v>290</v>
      </c>
      <c r="E14" s="206" t="s">
        <v>291</v>
      </c>
    </row>
    <row r="15" spans="1:5" ht="30" customHeight="1" thickBot="1">
      <c r="A15" s="208" t="s">
        <v>129</v>
      </c>
      <c r="B15" s="209"/>
      <c r="C15" s="203"/>
      <c r="D15" s="205"/>
      <c r="E15" s="207"/>
    </row>
    <row r="16" spans="1:5" ht="30" customHeight="1">
      <c r="A16" s="189" t="s">
        <v>115</v>
      </c>
      <c r="B16" s="91" t="s">
        <v>116</v>
      </c>
      <c r="C16" s="92"/>
      <c r="D16" s="53"/>
      <c r="E16" s="93"/>
    </row>
    <row r="17" spans="1:5" ht="30" customHeight="1">
      <c r="A17" s="190"/>
      <c r="B17" s="94" t="s">
        <v>133</v>
      </c>
      <c r="C17" s="95"/>
      <c r="D17" s="54"/>
      <c r="E17" s="96"/>
    </row>
    <row r="18" spans="1:5" ht="30" customHeight="1">
      <c r="A18" s="190"/>
      <c r="B18" s="94" t="s">
        <v>117</v>
      </c>
      <c r="C18" s="95"/>
      <c r="D18" s="54"/>
      <c r="E18" s="96"/>
    </row>
    <row r="19" spans="1:5" ht="30" customHeight="1">
      <c r="A19" s="190"/>
      <c r="B19" s="94" t="s">
        <v>118</v>
      </c>
      <c r="C19" s="95"/>
      <c r="D19" s="54"/>
      <c r="E19" s="96"/>
    </row>
    <row r="20" spans="1:5" ht="30" customHeight="1">
      <c r="A20" s="190"/>
      <c r="B20" s="94" t="s">
        <v>119</v>
      </c>
      <c r="C20" s="95"/>
      <c r="D20" s="54"/>
      <c r="E20" s="96"/>
    </row>
    <row r="21" spans="1:5" ht="40.25" customHeight="1">
      <c r="A21" s="190"/>
      <c r="B21" s="94" t="s">
        <v>134</v>
      </c>
      <c r="C21" s="95"/>
      <c r="D21" s="54" t="str">
        <f>IF(AND(様式2!D19&gt;0,C21="")=TRUE,"書類提出が必要です","")</f>
        <v/>
      </c>
      <c r="E21" s="96"/>
    </row>
    <row r="22" spans="1:5" ht="30" customHeight="1">
      <c r="A22" s="190"/>
      <c r="B22" s="94" t="s">
        <v>135</v>
      </c>
      <c r="C22" s="95"/>
      <c r="D22" s="54" t="str">
        <f>IF(AND(様式2!D20&gt;0,C22="")=TRUE,"書類提出が必要です","")</f>
        <v/>
      </c>
      <c r="E22" s="96"/>
    </row>
    <row r="23" spans="1:5" ht="30" customHeight="1">
      <c r="A23" s="190"/>
      <c r="B23" s="94" t="s">
        <v>136</v>
      </c>
      <c r="C23" s="95"/>
      <c r="D23" s="54" t="str">
        <f>IF(AND(OR(様式2!D21&gt;0,様式2!D22&gt;0),C23="")=TRUE,"書類提出が必要です","")</f>
        <v/>
      </c>
      <c r="E23" s="96"/>
    </row>
    <row r="24" spans="1:5" ht="30" customHeight="1">
      <c r="A24" s="190"/>
      <c r="B24" s="94" t="s">
        <v>137</v>
      </c>
      <c r="C24" s="95"/>
      <c r="D24" s="54" t="str">
        <f>IF(AND(様式2!I17&gt;0,C24="")=TRUE,"書類提出が必要です","")</f>
        <v/>
      </c>
      <c r="E24" s="96"/>
    </row>
    <row r="25" spans="1:5" ht="30" customHeight="1">
      <c r="A25" s="190"/>
      <c r="B25" s="94" t="s">
        <v>138</v>
      </c>
      <c r="C25" s="95"/>
      <c r="D25" s="54" t="str">
        <f>IF(AND(様式2!I18&gt;0,C25="")=TRUE,"書類提出が必要です","")</f>
        <v/>
      </c>
      <c r="E25" s="96"/>
    </row>
    <row r="26" spans="1:5" ht="30" customHeight="1">
      <c r="A26" s="190"/>
      <c r="B26" s="94" t="s">
        <v>139</v>
      </c>
      <c r="C26" s="95"/>
      <c r="D26" s="54" t="str">
        <f>IF(AND(様式2!I20&gt;0,C26="")=TRUE,"書類提出が必要です","")</f>
        <v/>
      </c>
      <c r="E26" s="96"/>
    </row>
    <row r="27" spans="1:5" ht="30" customHeight="1">
      <c r="A27" s="190"/>
      <c r="B27" s="94" t="s">
        <v>140</v>
      </c>
      <c r="C27" s="95"/>
      <c r="D27" s="54" t="str">
        <f>IF(AND(様式2!I21&gt;0,C27="")=TRUE,"書類提出が必要です","")</f>
        <v/>
      </c>
      <c r="E27" s="96"/>
    </row>
    <row r="28" spans="1:5" ht="30" customHeight="1">
      <c r="A28" s="190"/>
      <c r="B28" s="94" t="s">
        <v>120</v>
      </c>
      <c r="C28" s="95"/>
      <c r="D28" s="54"/>
      <c r="E28" s="96"/>
    </row>
    <row r="29" spans="1:5" ht="30" customHeight="1">
      <c r="A29" s="190"/>
      <c r="B29" s="94" t="s">
        <v>121</v>
      </c>
      <c r="C29" s="95"/>
      <c r="D29" s="54"/>
      <c r="E29" s="96"/>
    </row>
    <row r="30" spans="1:5" ht="30" customHeight="1">
      <c r="A30" s="190"/>
      <c r="B30" s="94" t="s">
        <v>122</v>
      </c>
      <c r="C30" s="95"/>
      <c r="D30" s="54"/>
      <c r="E30" s="96"/>
    </row>
    <row r="31" spans="1:5" ht="30" customHeight="1">
      <c r="A31" s="190"/>
      <c r="B31" s="97"/>
      <c r="C31" s="95"/>
      <c r="D31" s="54"/>
      <c r="E31" s="96"/>
    </row>
    <row r="32" spans="1:5" ht="30" customHeight="1">
      <c r="A32" s="190"/>
      <c r="B32" s="97"/>
      <c r="C32" s="95"/>
      <c r="D32" s="54"/>
      <c r="E32" s="96"/>
    </row>
    <row r="33" spans="1:5" ht="30" customHeight="1" thickBot="1">
      <c r="A33" s="191"/>
      <c r="B33" s="98"/>
      <c r="C33" s="99"/>
      <c r="D33" s="55"/>
      <c r="E33" s="100"/>
    </row>
    <row r="34" spans="1:5" ht="30" customHeight="1" thickBot="1">
      <c r="A34" s="50"/>
    </row>
    <row r="35" spans="1:5" ht="12.75">
      <c r="A35" s="192" t="s">
        <v>123</v>
      </c>
      <c r="B35" s="193"/>
      <c r="C35" s="193"/>
      <c r="D35" s="193"/>
      <c r="E35" s="194"/>
    </row>
    <row r="36" spans="1:5" ht="71" customHeight="1" thickBot="1">
      <c r="A36" s="195"/>
      <c r="B36" s="196"/>
      <c r="C36" s="196"/>
      <c r="D36" s="196"/>
      <c r="E36" s="197"/>
    </row>
    <row r="37" spans="1:5" ht="30" customHeight="1">
      <c r="A37" s="50"/>
    </row>
  </sheetData>
  <sheetProtection algorithmName="SHA-512" hashValue="r86B4zEw3/Wa1xTVFicLM/cLeNL72zG2LJxbX07U1/9B3nDbdbgno1IHvuGy1BIhBFgoW682NoW2GCUcPBpTcw==" saltValue="+AxvCKXfdBDgwjdcAduqtA==" spinCount="100000" sheet="1" objects="1" scenarios="1"/>
  <mergeCells count="20">
    <mergeCell ref="B1:E1"/>
    <mergeCell ref="A2:E2"/>
    <mergeCell ref="D3:E3"/>
    <mergeCell ref="D4:E4"/>
    <mergeCell ref="A6:B6"/>
    <mergeCell ref="C6:C7"/>
    <mergeCell ref="D6:D7"/>
    <mergeCell ref="E6:E7"/>
    <mergeCell ref="A7:B7"/>
    <mergeCell ref="A16:A33"/>
    <mergeCell ref="A35:E35"/>
    <mergeCell ref="A36:E36"/>
    <mergeCell ref="A8:A10"/>
    <mergeCell ref="A12:E12"/>
    <mergeCell ref="A13:E13"/>
    <mergeCell ref="A14:B14"/>
    <mergeCell ref="C14:C15"/>
    <mergeCell ref="D14:D15"/>
    <mergeCell ref="E14:E15"/>
    <mergeCell ref="A15:B15"/>
  </mergeCells>
  <phoneticPr fontId="2"/>
  <dataValidations count="1">
    <dataValidation type="list" allowBlank="1" showInputMessage="1" showErrorMessage="1" sqref="C8:C10" xr:uid="{3805C0B4-01D6-4B99-823F-B6F31143BA97}">
      <formula1>"■"</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0146B-05CC-4491-84CF-CDEF6527F843}">
  <dimension ref="A1"/>
  <sheetViews>
    <sheetView workbookViewId="0">
      <selection activeCell="C14" sqref="C14:E15"/>
    </sheetView>
  </sheetViews>
  <sheetFormatPr defaultRowHeight="17.649999999999999"/>
  <sheetData/>
  <sheetProtection selectLockedCells="1"/>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8579E-8CA4-4730-B798-E45D480392DC}">
  <dimension ref="A1:E56"/>
  <sheetViews>
    <sheetView workbookViewId="0">
      <selection activeCell="C14" sqref="C14:E15"/>
    </sheetView>
  </sheetViews>
  <sheetFormatPr defaultColWidth="8.875" defaultRowHeight="10.5"/>
  <cols>
    <col min="1" max="1" width="19.625" style="2" bestFit="1" customWidth="1"/>
    <col min="2" max="2" width="30.875" style="2" bestFit="1" customWidth="1"/>
    <col min="3" max="3" width="4.375" style="2" bestFit="1" customWidth="1"/>
    <col min="4" max="4" width="11.875" style="2" bestFit="1" customWidth="1"/>
    <col min="5" max="5" width="6" style="2" bestFit="1" customWidth="1"/>
    <col min="6" max="16384" width="8.875" style="2"/>
  </cols>
  <sheetData>
    <row r="1" spans="1:5">
      <c r="A1" s="4"/>
      <c r="B1" s="4" t="s">
        <v>144</v>
      </c>
      <c r="C1" s="4" t="s">
        <v>145</v>
      </c>
      <c r="D1" s="4" t="s">
        <v>146</v>
      </c>
      <c r="E1" s="4" t="s">
        <v>147</v>
      </c>
    </row>
    <row r="2" spans="1:5">
      <c r="A2" s="11" t="s">
        <v>148</v>
      </c>
      <c r="B2" s="12">
        <v>2026</v>
      </c>
      <c r="C2" s="12" t="s">
        <v>149</v>
      </c>
      <c r="D2" s="13" t="str">
        <f>TEXT(DATE(B2,4,1),"ggge年度")&amp;C2</f>
        <v>令和8年度前期</v>
      </c>
      <c r="E2" s="13" t="str">
        <f>TEXT(DATE(B2,4,1),"ge")&amp;C2</f>
        <v>R8前期</v>
      </c>
    </row>
    <row r="3" spans="1:5">
      <c r="A3" s="11" t="s">
        <v>150</v>
      </c>
      <c r="B3" s="14">
        <f>IF(C2="後期",B2,B2-1)</f>
        <v>2025</v>
      </c>
      <c r="C3" s="14" t="str">
        <f>IF(C2="前期","後期","前期")</f>
        <v>後期</v>
      </c>
      <c r="D3" s="13" t="str">
        <f>TEXT(DATE(B3,4,1),"ggge年度")&amp;C3</f>
        <v>令和7年度後期</v>
      </c>
      <c r="E3" s="15"/>
    </row>
    <row r="6" spans="1:5">
      <c r="A6" s="4" t="s">
        <v>61</v>
      </c>
    </row>
    <row r="7" spans="1:5">
      <c r="A7" s="3" t="s">
        <v>43</v>
      </c>
    </row>
    <row r="8" spans="1:5">
      <c r="A8" s="3"/>
    </row>
    <row r="11" spans="1:5">
      <c r="A11" s="4" t="s">
        <v>54</v>
      </c>
    </row>
    <row r="12" spans="1:5">
      <c r="A12" s="3" t="s">
        <v>48</v>
      </c>
    </row>
    <row r="13" spans="1:5">
      <c r="A13" s="3" t="s">
        <v>53</v>
      </c>
    </row>
    <row r="14" spans="1:5">
      <c r="A14" s="3" t="s">
        <v>50</v>
      </c>
    </row>
    <row r="15" spans="1:5">
      <c r="A15" s="3" t="s">
        <v>62</v>
      </c>
    </row>
    <row r="16" spans="1:5">
      <c r="A16" s="3" t="s">
        <v>51</v>
      </c>
    </row>
    <row r="17" spans="1:2">
      <c r="A17" s="3" t="s">
        <v>52</v>
      </c>
    </row>
    <row r="20" spans="1:2">
      <c r="A20" s="4" t="s">
        <v>55</v>
      </c>
      <c r="B20" s="4" t="s">
        <v>55</v>
      </c>
    </row>
    <row r="21" spans="1:2">
      <c r="A21" s="3" t="s">
        <v>100</v>
      </c>
      <c r="B21" s="3" t="s">
        <v>103</v>
      </c>
    </row>
    <row r="22" spans="1:2">
      <c r="A22" s="3" t="s">
        <v>101</v>
      </c>
      <c r="B22" s="3" t="s">
        <v>104</v>
      </c>
    </row>
    <row r="23" spans="1:2">
      <c r="A23" s="3" t="s">
        <v>102</v>
      </c>
      <c r="B23" s="3" t="s">
        <v>105</v>
      </c>
    </row>
    <row r="26" spans="1:2">
      <c r="A26" s="4" t="s">
        <v>60</v>
      </c>
    </row>
    <row r="27" spans="1:2">
      <c r="A27" s="3" t="s">
        <v>56</v>
      </c>
    </row>
    <row r="28" spans="1:2">
      <c r="A28" s="3" t="s">
        <v>57</v>
      </c>
    </row>
    <row r="29" spans="1:2">
      <c r="A29" s="3" t="s">
        <v>58</v>
      </c>
    </row>
    <row r="30" spans="1:2">
      <c r="A30" s="3" t="s">
        <v>59</v>
      </c>
    </row>
    <row r="33" spans="1:1">
      <c r="A33" s="4" t="s">
        <v>274</v>
      </c>
    </row>
    <row r="34" spans="1:1">
      <c r="A34" s="3" t="s">
        <v>275</v>
      </c>
    </row>
    <row r="35" spans="1:1">
      <c r="A35" s="3" t="s">
        <v>276</v>
      </c>
    </row>
    <row r="36" spans="1:1">
      <c r="A36" s="3" t="s">
        <v>280</v>
      </c>
    </row>
    <row r="39" spans="1:1">
      <c r="A39" s="4" t="s">
        <v>266</v>
      </c>
    </row>
    <row r="40" spans="1:1">
      <c r="A40" s="3" t="s">
        <v>267</v>
      </c>
    </row>
    <row r="41" spans="1:1">
      <c r="A41" s="3" t="s">
        <v>268</v>
      </c>
    </row>
    <row r="44" spans="1:1">
      <c r="A44" s="4" t="s">
        <v>269</v>
      </c>
    </row>
    <row r="45" spans="1:1">
      <c r="A45" s="3" t="s">
        <v>270</v>
      </c>
    </row>
    <row r="46" spans="1:1">
      <c r="A46" s="3" t="s">
        <v>271</v>
      </c>
    </row>
    <row r="47" spans="1:1">
      <c r="A47" s="3" t="s">
        <v>272</v>
      </c>
    </row>
    <row r="48" spans="1:1">
      <c r="A48" s="3" t="s">
        <v>273</v>
      </c>
    </row>
    <row r="49" spans="1:2">
      <c r="A49" s="3" t="s">
        <v>107</v>
      </c>
    </row>
    <row r="50" spans="1:2">
      <c r="A50" s="3" t="s">
        <v>287</v>
      </c>
    </row>
    <row r="51" spans="1:2">
      <c r="A51" s="35" t="s">
        <v>288</v>
      </c>
    </row>
    <row r="54" spans="1:2">
      <c r="A54" s="4" t="s">
        <v>97</v>
      </c>
      <c r="B54" s="4" t="s">
        <v>97</v>
      </c>
    </row>
    <row r="55" spans="1:2">
      <c r="A55" s="3" t="s">
        <v>98</v>
      </c>
      <c r="B55" s="3" t="s">
        <v>92</v>
      </c>
    </row>
    <row r="56" spans="1:2">
      <c r="A56" s="3" t="s">
        <v>99</v>
      </c>
      <c r="B56" s="3" t="s">
        <v>91</v>
      </c>
    </row>
  </sheetData>
  <phoneticPr fontId="2"/>
  <dataValidations count="1">
    <dataValidation type="list" allowBlank="1" showInputMessage="1" showErrorMessage="1" sqref="C2" xr:uid="{1006B49C-613F-4B36-9C5D-7A8594096FFF}">
      <formula1>#REF!</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972FA-A7A6-44C3-B082-219209BDB87F}">
  <dimension ref="A1:G4"/>
  <sheetViews>
    <sheetView workbookViewId="0">
      <selection activeCell="C14" sqref="C14:E15"/>
    </sheetView>
  </sheetViews>
  <sheetFormatPr defaultColWidth="8.875" defaultRowHeight="10.5"/>
  <cols>
    <col min="1" max="1" width="4.1875" style="83" bestFit="1" customWidth="1"/>
    <col min="2" max="16384" width="8.875" style="83"/>
  </cols>
  <sheetData>
    <row r="1" spans="1:7">
      <c r="A1" s="87" t="s">
        <v>264</v>
      </c>
      <c r="B1" s="82" t="s">
        <v>265</v>
      </c>
      <c r="C1" s="85">
        <f>SUM(様式2!D15:E17)*12</f>
        <v>0</v>
      </c>
      <c r="E1" s="82" t="s">
        <v>274</v>
      </c>
      <c r="F1" s="82" t="s">
        <v>278</v>
      </c>
      <c r="G1" s="82" t="s">
        <v>279</v>
      </c>
    </row>
    <row r="2" spans="1:7">
      <c r="A2" s="87" t="s">
        <v>264</v>
      </c>
      <c r="B2" s="82" t="s">
        <v>277</v>
      </c>
      <c r="C2" s="85">
        <f>SUM(様式2!D19:E21)*12+SUM(様式2!D23:E24)*12</f>
        <v>0</v>
      </c>
      <c r="E2" s="86" t="e" cm="1" vm="1">
        <f t="array" ref="E2">_xlfn._xlws.FILTER(A1:C3,C1:C3&lt;&gt;0)</f>
        <v>#VALUE!</v>
      </c>
      <c r="F2" s="86"/>
      <c r="G2" s="86"/>
    </row>
    <row r="3" spans="1:7">
      <c r="A3" s="84" t="s">
        <v>276</v>
      </c>
      <c r="B3" s="82" t="s">
        <v>265</v>
      </c>
      <c r="C3" s="85">
        <f>様式2!D18*12</f>
        <v>0</v>
      </c>
      <c r="E3" s="86"/>
      <c r="F3" s="86"/>
      <c r="G3" s="86"/>
    </row>
    <row r="4" spans="1:7">
      <c r="E4" s="86"/>
      <c r="F4" s="86"/>
      <c r="G4" s="86"/>
    </row>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A261A-781E-4594-9299-CAA62C432F71}">
  <dimension ref="A1:CR42"/>
  <sheetViews>
    <sheetView zoomScale="80" zoomScaleNormal="80" workbookViewId="0">
      <pane ySplit="6" topLeftCell="A33" activePane="bottomLeft" state="frozen"/>
      <selection activeCell="C14" sqref="C14:E15"/>
      <selection pane="bottomLeft" activeCell="C14" sqref="C14:E15"/>
    </sheetView>
  </sheetViews>
  <sheetFormatPr defaultRowHeight="17.649999999999999" outlineLevelRow="1" outlineLevelCol="1"/>
  <cols>
    <col min="1" max="1" width="10.625" customWidth="1"/>
    <col min="2" max="2" width="11.375" customWidth="1"/>
    <col min="3" max="3" width="20.1875" customWidth="1"/>
    <col min="4" max="4" width="11.875" customWidth="1"/>
    <col min="5" max="5" width="17.1875" bestFit="1" customWidth="1"/>
    <col min="6" max="6" width="17.5" bestFit="1" customWidth="1"/>
    <col min="7" max="7" width="21.125" customWidth="1"/>
    <col min="8" max="8" width="17.1875" customWidth="1"/>
    <col min="9" max="9" width="17.1875" bestFit="1" customWidth="1"/>
    <col min="10" max="10" width="16.1875" customWidth="1"/>
    <col min="11" max="11" width="16.875" customWidth="1"/>
    <col min="12" max="12" width="15" customWidth="1"/>
    <col min="13" max="13" width="15.625" hidden="1" customWidth="1" outlineLevel="1"/>
    <col min="14" max="14" width="11.875" hidden="1" customWidth="1" outlineLevel="1"/>
    <col min="15" max="15" width="17.1875" hidden="1" customWidth="1" outlineLevel="1"/>
    <col min="16" max="16" width="9" hidden="1" customWidth="1" outlineLevel="1"/>
    <col min="17" max="17" width="17.5" hidden="1" customWidth="1" outlineLevel="1"/>
    <col min="18" max="19" width="11.125" hidden="1" customWidth="1" outlineLevel="1"/>
    <col min="20" max="21" width="9" hidden="1" customWidth="1" outlineLevel="1"/>
    <col min="22" max="24" width="11.125" hidden="1" customWidth="1" outlineLevel="1"/>
    <col min="25" max="26" width="9" hidden="1" customWidth="1" outlineLevel="1"/>
    <col min="27" max="29" width="11.125" hidden="1" customWidth="1" outlineLevel="1"/>
    <col min="30" max="31" width="9" hidden="1" customWidth="1" outlineLevel="1"/>
    <col min="32" max="34" width="11.125" hidden="1" customWidth="1" outlineLevel="1"/>
    <col min="35" max="36" width="9" hidden="1" customWidth="1" outlineLevel="1"/>
    <col min="37" max="39" width="11.125" hidden="1" customWidth="1" outlineLevel="1"/>
    <col min="40" max="41" width="9" hidden="1" customWidth="1" outlineLevel="1"/>
    <col min="42" max="44" width="11.125" hidden="1" customWidth="1" outlineLevel="1"/>
    <col min="45" max="45" width="9" hidden="1" customWidth="1" outlineLevel="1"/>
    <col min="46" max="46" width="9.1875" hidden="1" customWidth="1" outlineLevel="1"/>
    <col min="47" max="49" width="11.125" hidden="1" customWidth="1" outlineLevel="1"/>
    <col min="50" max="50" width="9" hidden="1" customWidth="1" outlineLevel="1"/>
    <col min="51" max="52" width="9.1875" hidden="1" customWidth="1" outlineLevel="1"/>
    <col min="53" max="55" width="11.125" hidden="1" customWidth="1" outlineLevel="1"/>
    <col min="56" max="56" width="9" hidden="1" customWidth="1" outlineLevel="1"/>
    <col min="57" max="58" width="9.1875" hidden="1" customWidth="1" outlineLevel="1"/>
    <col min="59" max="61" width="11.125" hidden="1" customWidth="1" outlineLevel="1"/>
    <col min="62" max="62" width="9" hidden="1" customWidth="1" outlineLevel="1"/>
    <col min="63" max="64" width="9.1875" hidden="1" customWidth="1" outlineLevel="1"/>
    <col min="65" max="67" width="11.125" hidden="1" customWidth="1" outlineLevel="1"/>
    <col min="68" max="68" width="9" hidden="1" customWidth="1" outlineLevel="1"/>
    <col min="69" max="70" width="9.1875" hidden="1" customWidth="1" outlineLevel="1"/>
    <col min="71" max="73" width="11.125" hidden="1" customWidth="1" outlineLevel="1"/>
    <col min="74" max="74" width="9" hidden="1" customWidth="1" outlineLevel="1"/>
    <col min="75" max="76" width="9.1875" hidden="1" customWidth="1" outlineLevel="1"/>
    <col min="77" max="79" width="11.125" hidden="1" customWidth="1" outlineLevel="1"/>
    <col min="80" max="80" width="9" hidden="1" customWidth="1" outlineLevel="1"/>
    <col min="81" max="81" width="9.875" hidden="1" customWidth="1" outlineLevel="1"/>
    <col min="82" max="82" width="17.5" hidden="1" customWidth="1" outlineLevel="1"/>
    <col min="83" max="83" width="16.6875" hidden="1" customWidth="1" outlineLevel="1"/>
    <col min="84" max="84" width="15.625" hidden="1" customWidth="1" outlineLevel="1"/>
    <col min="85" max="85" width="32.5" hidden="1" customWidth="1" outlineLevel="1"/>
    <col min="86" max="86" width="19.375" hidden="1" customWidth="1" outlineLevel="1"/>
    <col min="87" max="87" width="17.5" hidden="1" customWidth="1" outlineLevel="1"/>
    <col min="88" max="88" width="11.5" hidden="1" customWidth="1" outlineLevel="1"/>
    <col min="89" max="89" width="11.875" hidden="1" customWidth="1" outlineLevel="1"/>
    <col min="90" max="90" width="13.6875" hidden="1" customWidth="1" outlineLevel="1"/>
    <col min="91" max="91" width="15.625" customWidth="1" collapsed="1"/>
    <col min="92" max="93" width="17.125" customWidth="1"/>
    <col min="94" max="94" width="11.875" customWidth="1"/>
    <col min="95" max="96" width="10" customWidth="1"/>
  </cols>
  <sheetData>
    <row r="1" spans="1:95" ht="26.25" customHeight="1">
      <c r="A1" s="56" t="str">
        <f>マスターデータ!E2&amp;"授業料免除入力フォーム"</f>
        <v>R8前期授業料免除入力フォーム</v>
      </c>
      <c r="B1" s="57"/>
      <c r="C1" s="58" t="s">
        <v>154</v>
      </c>
      <c r="D1" s="59"/>
      <c r="E1" s="58" t="s">
        <v>155</v>
      </c>
      <c r="F1" t="s">
        <v>156</v>
      </c>
      <c r="G1" s="60" t="s">
        <v>157</v>
      </c>
      <c r="L1" s="1" t="str" cm="1">
        <f t="array" ref="L1">IFERROR(_xlfn.IFS(MID($B4,4,1)="2","学部(昼間)",MID($B4,4,1)="3","学部(夜間)",MID($B4,4,1)="4","修士",MID($B4,4,1)="9","博士"),"-")</f>
        <v>-</v>
      </c>
    </row>
    <row r="2" spans="1:95" ht="12.75" customHeight="1">
      <c r="A2" s="57"/>
      <c r="B2" s="57"/>
      <c r="C2" s="61">
        <f>様式1!C11</f>
        <v>0</v>
      </c>
      <c r="D2" s="61"/>
      <c r="E2" s="61">
        <f>様式1!J11</f>
        <v>0</v>
      </c>
      <c r="F2" s="61" t="s">
        <v>292</v>
      </c>
    </row>
    <row r="3" spans="1:95" ht="18" thickBot="1">
      <c r="B3" s="62" t="s">
        <v>158</v>
      </c>
      <c r="C3" s="62" t="s">
        <v>159</v>
      </c>
      <c r="D3" t="s">
        <v>160</v>
      </c>
      <c r="E3" t="s">
        <v>161</v>
      </c>
      <c r="F3" t="s">
        <v>97</v>
      </c>
      <c r="G3" t="s">
        <v>162</v>
      </c>
      <c r="H3" t="s">
        <v>163</v>
      </c>
      <c r="I3" t="s">
        <v>164</v>
      </c>
      <c r="J3" t="s">
        <v>165</v>
      </c>
      <c r="K3" t="s">
        <v>166</v>
      </c>
      <c r="L3" t="s">
        <v>167</v>
      </c>
    </row>
    <row r="4" spans="1:95" ht="18" thickBot="1">
      <c r="B4" s="63">
        <f>様式1!J10</f>
        <v>0</v>
      </c>
      <c r="C4" s="64">
        <f>様式1!C12</f>
        <v>0</v>
      </c>
      <c r="D4" s="65">
        <f>様式2!D12</f>
        <v>0</v>
      </c>
      <c r="E4" s="66" t="e">
        <f>_xlfn.XLOOKUP(様式1!C16,マスターデータ!$B$21:$B$23,マスターデータ!A21:A23)</f>
        <v>#N/A</v>
      </c>
      <c r="F4" s="66" t="s">
        <v>262</v>
      </c>
      <c r="G4" s="66" t="s">
        <v>263</v>
      </c>
      <c r="H4" s="66" t="s">
        <v>168</v>
      </c>
      <c r="I4" s="66" t="s">
        <v>168</v>
      </c>
      <c r="J4" s="66" t="s">
        <v>263</v>
      </c>
      <c r="K4" s="66" t="s">
        <v>169</v>
      </c>
      <c r="L4" s="66" t="s">
        <v>168</v>
      </c>
    </row>
    <row r="5" spans="1:95">
      <c r="C5" s="59"/>
      <c r="E5" s="59" t="e">
        <f>IF($E$4="","↑リストから選択","")</f>
        <v>#N/A</v>
      </c>
      <c r="F5" s="59" t="str">
        <f>IF($F$4="","↑リストから選択","")</f>
        <v/>
      </c>
      <c r="G5" s="59" t="str">
        <f>IF($G$4="","↑リストから選択","")</f>
        <v/>
      </c>
      <c r="H5" s="59" t="str">
        <f>IF($H$4="","↑リストから選択","")</f>
        <v/>
      </c>
      <c r="I5" s="59" t="str">
        <f>IF($I$4="","↑リストから選択","")</f>
        <v/>
      </c>
      <c r="J5" s="59" t="str">
        <f>IF($J$4="","↑リストから選択","")</f>
        <v/>
      </c>
      <c r="K5" s="59" t="str">
        <f>IF($K$4="","↑リストから選択","")</f>
        <v/>
      </c>
      <c r="L5" s="59" t="str">
        <f>IF($L$4="","↑リストから選択","")</f>
        <v/>
      </c>
    </row>
    <row r="6" spans="1:95" hidden="1">
      <c r="C6" s="59"/>
      <c r="E6" t="e">
        <f>_xlfn.IFS($E$4="免除のみ",1,$E$4="両方とも",2,$E$4="徴収猶予のみ",3,$E$4="","")</f>
        <v>#N/A</v>
      </c>
      <c r="F6">
        <f>_xlfn.IFS($F$4="自宅通学",1,$F$4="自宅外通学",2,$F$4="","")</f>
        <v>1</v>
      </c>
      <c r="G6">
        <f>_xlfn.IFS($G$4="","",$G$4="該当",1,$G$4="非該当",0)</f>
        <v>0</v>
      </c>
      <c r="H6" t="e">
        <f>_xlfn.IFS($H$4="","",$H$4="該当",1,$H$4="非該当",0)</f>
        <v>#N/A</v>
      </c>
      <c r="I6" t="e">
        <f>_xlfn.IFS($I$4="","",$I$4="該当",1,$I$4="非該当",0)</f>
        <v>#N/A</v>
      </c>
      <c r="J6">
        <f>_xlfn.IFS($J$4="","",$J$4="該当",1,$J$4="非該当",0)</f>
        <v>0</v>
      </c>
      <c r="K6">
        <f>_xlfn.IFS($K$4="","",$K$4="有",1,$K$4="無",0)</f>
        <v>0</v>
      </c>
      <c r="CM6" s="67" t="str">
        <f>IFERROR(OR(J24,J27,J30),"☆エラーがあります☆")</f>
        <v>☆エラーがあります☆</v>
      </c>
    </row>
    <row r="8" spans="1:95" ht="20.25" thickBot="1">
      <c r="C8" s="68" t="s">
        <v>170</v>
      </c>
      <c r="I8" s="68" t="s">
        <v>171</v>
      </c>
      <c r="CM8" t="s">
        <v>172</v>
      </c>
    </row>
    <row r="9" spans="1:95" ht="18" thickBot="1">
      <c r="C9" s="69" t="s">
        <v>173</v>
      </c>
      <c r="D9" s="69" t="s">
        <v>174</v>
      </c>
      <c r="E9" s="69" t="s">
        <v>175</v>
      </c>
      <c r="F9" s="69" t="s">
        <v>176</v>
      </c>
      <c r="G9" s="69" t="s">
        <v>177</v>
      </c>
      <c r="I9" t="s">
        <v>178</v>
      </c>
      <c r="J9" t="s">
        <v>179</v>
      </c>
      <c r="K9" t="s">
        <v>180</v>
      </c>
      <c r="CM9" s="215"/>
      <c r="CN9" s="216"/>
      <c r="CO9" s="216"/>
      <c r="CP9" s="216"/>
      <c r="CQ9" s="217"/>
    </row>
    <row r="10" spans="1:95" ht="18" thickBot="1">
      <c r="C10" s="70" t="e" vm="2">
        <f>IF(家計状況集計シート!E2="","",家計状況集計シート!E2)</f>
        <v>#VALUE!</v>
      </c>
      <c r="D10" s="70" t="str">
        <f>IF(家計状況集計シート!F2="","",家計状況集計シート!F2)</f>
        <v/>
      </c>
      <c r="E10" s="71" t="str">
        <f>IF(家計状況集計シート!G2="","",家計状況集計シート!G2)</f>
        <v/>
      </c>
      <c r="F10" s="72" t="str">
        <f>IFERROR(_xlfn.IFS(AND(OR(D10="給与",D10="年金"),E10&lt;=1040000),E10,AND(OR(D10="給与",D10="年金"),E10&gt;1040000,E10&lt;=2000000),E10*0.2+830000,AND(OR(D10="給与",D10="年金"),E10&gt;2000000,E10&lt;=6530000),E10*0.3+620000,AND(OR(D10="給与",D10="年金"),E10&gt;6530000),2580000,OR(D10="営業所得",D10="臨時所得"),0),"")</f>
        <v/>
      </c>
      <c r="G10" s="72" t="str">
        <f>IF(E10="","",E10-F10)</f>
        <v/>
      </c>
      <c r="I10" s="73">
        <f>_xlfn.IFS($F$6=1,280000,$F$6=2,720000,$F$6="","")</f>
        <v>280000</v>
      </c>
      <c r="J10" s="73">
        <f>IF($G$6=1,490000,0)</f>
        <v>0</v>
      </c>
      <c r="K10" s="73" t="e" vm="2">
        <f>IF($B$4="","",IF(OR(C10="兄",C10="弟",C10="姉",C10="妹",C10="祖父",C10="祖母",C10="叔父",C10="叔母"),IF(G10&gt;=380000,380000,G10),0)+IF(OR(C12="兄",C12="弟",C12="姉",C12="妹",C12="祖父",C12="祖母",C12="叔父",C12="叔母"),IF(G12&gt;=380000,380000,G12),0)+IF(OR(C14="兄",C14="弟",C14="姉",C14="妹",C14="祖父",C14="祖母",C14="叔父",C14="叔母"),IF(G14&gt;=380000,380000,G14),0)+IF(OR(C16="兄",C16="弟",C16="姉",C16="妹",C16="祖父",C16="祖母",C16="叔父",C16="叔母"),IF(G16&gt;=380000,380000,G16),0)+IF(OR(C18="兄",C18="弟",C18="姉",C18="妹",C18="祖父",C18="祖母",C18="叔父",C18="叔母"),IF(G18&gt;=380000,380000,G18),0)+IF(OR(C20="兄",C20="弟",C20="姉",C20="妹",C20="祖父",C20="祖母",C20="叔父",C20="叔母"),IF(G20&gt;=380000,380000,G20),0))</f>
        <v>#VALUE!</v>
      </c>
      <c r="CM10" s="218"/>
      <c r="CN10" s="219"/>
      <c r="CO10" s="219"/>
      <c r="CP10" s="219"/>
      <c r="CQ10" s="220"/>
    </row>
    <row r="11" spans="1:95" ht="18" thickBot="1">
      <c r="C11" s="69" t="s">
        <v>181</v>
      </c>
      <c r="D11" s="69" t="s">
        <v>182</v>
      </c>
      <c r="E11" s="69" t="s">
        <v>183</v>
      </c>
      <c r="F11" s="69" t="s">
        <v>184</v>
      </c>
      <c r="G11" s="69" t="s">
        <v>185</v>
      </c>
      <c r="I11" t="s">
        <v>186</v>
      </c>
      <c r="CM11" s="221"/>
      <c r="CN11" s="222"/>
      <c r="CO11" s="222"/>
      <c r="CP11" s="222"/>
      <c r="CQ11" s="223"/>
    </row>
    <row r="12" spans="1:95" ht="18" thickBot="1">
      <c r="C12" s="70" t="str">
        <f>IF(家計状況集計シート!E3="","",家計状況集計シート!E3)</f>
        <v/>
      </c>
      <c r="D12" s="70" t="str">
        <f>IF(家計状況集計シート!F3="","",家計状況集計シート!F3)</f>
        <v/>
      </c>
      <c r="E12" s="71" t="str">
        <f>IF(家計状況集計シート!G3="","",家計状況集計シート!G3)</f>
        <v/>
      </c>
      <c r="F12" s="72" t="str">
        <f>IFERROR(_xlfn.IFS(AND(OR(D12="給与",D12="年金"),E12&lt;=1040000),E12,AND(OR(D12="給与",D12="年金"),E12&gt;1040000,E12&lt;=2000000),E12*0.2+830000,AND(OR(D12="給与",D12="年金"),E12&gt;2000000,E12&lt;=6530000),E12*0.3+620000,AND(OR(D12="給与",D12="年金"),E12&gt;6530000),2580000,OR(D12="営業所得",D12="臨時所得"),0),"")</f>
        <v/>
      </c>
      <c r="G12" s="72" t="str">
        <f>IF(E12="","",E12-F12)</f>
        <v/>
      </c>
      <c r="I12" s="74">
        <v>0</v>
      </c>
      <c r="J12" s="59" t="str">
        <f>IF($I$12="","←金額を入力(0円の場合は0を入力)","")</f>
        <v/>
      </c>
      <c r="CM12" t="s">
        <v>187</v>
      </c>
    </row>
    <row r="13" spans="1:95" ht="18" thickBot="1">
      <c r="C13" s="69" t="s">
        <v>188</v>
      </c>
      <c r="D13" s="69" t="s">
        <v>189</v>
      </c>
      <c r="E13" s="69" t="s">
        <v>190</v>
      </c>
      <c r="F13" s="69" t="s">
        <v>191</v>
      </c>
      <c r="G13" s="69" t="s">
        <v>192</v>
      </c>
      <c r="I13" t="s">
        <v>193</v>
      </c>
      <c r="CN13" s="75"/>
    </row>
    <row r="14" spans="1:95" ht="18" thickBot="1">
      <c r="C14" s="70" t="str">
        <f>IF(家計状況集計シート!E4="","",家計状況集計シート!E4)</f>
        <v/>
      </c>
      <c r="D14" s="70" t="str">
        <f>IF(家計状況集計シート!F4="","",家計状況集計シート!F4)</f>
        <v/>
      </c>
      <c r="E14" s="71" t="str">
        <f>IF(家計状況集計シート!G4="","",家計状況集計シート!G4)</f>
        <v/>
      </c>
      <c r="F14" s="72" t="str">
        <f>IFERROR(_xlfn.IFS(AND(OR(D14="給与",D14="年金"),E14&lt;=1040000),E14,AND(OR(D14="給与",D14="年金"),E14&gt;1040000,E14&lt;=2000000),E14*0.2+830000,AND(OR(D14="給与",D14="年金"),E14&gt;2000000,E14&lt;=6530000),E14*0.3+620000,AND(OR(D14="給与",D14="年金"),E14&gt;6530000),2580000,OR(D14="営業所得",D14="臨時所得"),0),"")</f>
        <v/>
      </c>
      <c r="G14" s="72" t="str">
        <f>IF(E14="","",E14-F14)</f>
        <v/>
      </c>
      <c r="I14" s="74">
        <v>0</v>
      </c>
      <c r="J14" s="59" t="str">
        <f>IF($I$14="","←金額を入力(0円の場合は0を入力)","")</f>
        <v/>
      </c>
    </row>
    <row r="15" spans="1:95" ht="18" thickBot="1">
      <c r="C15" s="69" t="s">
        <v>194</v>
      </c>
      <c r="D15" s="69" t="s">
        <v>195</v>
      </c>
      <c r="E15" s="69" t="s">
        <v>196</v>
      </c>
      <c r="F15" s="69" t="s">
        <v>197</v>
      </c>
      <c r="G15" s="69" t="s">
        <v>198</v>
      </c>
      <c r="I15" t="s">
        <v>199</v>
      </c>
    </row>
    <row r="16" spans="1:95" ht="18" thickBot="1">
      <c r="C16" s="88"/>
      <c r="D16" s="88"/>
      <c r="E16" s="89"/>
      <c r="F16" s="72" t="str">
        <f>IFERROR(_xlfn.IFS(AND(OR(D16="給与",D16="年金"),E16&lt;=1040000),E16,AND(OR(D16="給与",D16="年金"),E16&gt;1040000,E16&lt;=2000000),E16*0.2+830000,AND(OR(D16="給与",D16="年金"),E16&gt;2000000,E16&lt;=6530000),E16*0.3+620000,AND(OR(D16="給与",D16="年金"),E16&gt;6530000),2580000,OR(D16="営業所得",D16="臨時所得"),0),"")</f>
        <v/>
      </c>
      <c r="G16" s="72" t="str">
        <f>IF(E16="","",E16-F16)</f>
        <v/>
      </c>
      <c r="I16" s="74">
        <v>0</v>
      </c>
      <c r="J16" s="59" t="str">
        <f>IF($I$16="","←金額を入力(0円の場合は0を入力)","")</f>
        <v/>
      </c>
    </row>
    <row r="17" spans="3:91" ht="18" thickBot="1">
      <c r="C17" s="69" t="s">
        <v>200</v>
      </c>
      <c r="D17" s="69" t="s">
        <v>201</v>
      </c>
      <c r="E17" s="69" t="s">
        <v>202</v>
      </c>
      <c r="F17" s="69" t="s">
        <v>203</v>
      </c>
      <c r="G17" s="69" t="s">
        <v>204</v>
      </c>
      <c r="I17" t="s">
        <v>205</v>
      </c>
    </row>
    <row r="18" spans="3:91" ht="18" thickBot="1">
      <c r="C18" s="88"/>
      <c r="D18" s="88"/>
      <c r="E18" s="89"/>
      <c r="F18" s="72" t="str">
        <f>IFERROR(_xlfn.IFS(AND(OR(D18="給与",D18="年金"),E18&lt;=1040000),E18,AND(OR(D18="給与",D18="年金"),E18&gt;1040000,E18&lt;=2000000),E18*0.2+830000,AND(OR(D18="給与",D18="年金"),E18&gt;2000000,E18&lt;=6530000),E18*0.3+620000,AND(OR(D18="給与",D18="年金"),E18&gt;6530000),2580000,OR(D18="営業所得",D18="臨時所得"),0),"")</f>
        <v/>
      </c>
      <c r="G18" s="72" t="str">
        <f>IF(E18="","",E18-F18)</f>
        <v/>
      </c>
      <c r="I18" s="76">
        <v>0</v>
      </c>
      <c r="J18" s="73">
        <f>IF(I18="","",I18*990000)</f>
        <v>0</v>
      </c>
    </row>
    <row r="19" spans="3:91" ht="18" thickBot="1">
      <c r="C19" s="69" t="s">
        <v>206</v>
      </c>
      <c r="D19" s="69" t="s">
        <v>207</v>
      </c>
      <c r="E19" s="69" t="s">
        <v>208</v>
      </c>
      <c r="F19" s="69" t="s">
        <v>209</v>
      </c>
      <c r="G19" s="69" t="s">
        <v>210</v>
      </c>
      <c r="I19" s="59" t="str">
        <f>IF($I$18="","↑人数を入力(0人の場合は0を入力)","")</f>
        <v/>
      </c>
    </row>
    <row r="20" spans="3:91" ht="18" thickBot="1">
      <c r="C20" s="88"/>
      <c r="D20" s="88"/>
      <c r="E20" s="89"/>
      <c r="F20" s="72" t="str">
        <f>IFERROR(_xlfn.IFS(AND(OR(D20="給与",D20="年金"),E20&lt;=1040000),E20,AND(OR(D20="給与",D20="年金"),E20&gt;1040000,E20&lt;=2000000),E20*0.2+830000,AND(OR(D20="給与",D20="年金"),E20&gt;2000000,E20&lt;=6530000),E20*0.3+620000,AND(OR(D20="給与",D20="年金"),E20&gt;6530000),2580000,OR(D20="営業所得",D20="臨時所得"),0),"")</f>
        <v/>
      </c>
      <c r="G20" s="72" t="str">
        <f>IF(E20="","",E20-F20)</f>
        <v/>
      </c>
    </row>
    <row r="22" spans="3:91" ht="19.899999999999999">
      <c r="C22" s="68" t="s">
        <v>211</v>
      </c>
    </row>
    <row r="23" spans="3:91" ht="18" thickBot="1">
      <c r="C23" s="69" t="s">
        <v>212</v>
      </c>
      <c r="D23" s="69" t="s">
        <v>213</v>
      </c>
      <c r="E23" s="69" t="s">
        <v>214</v>
      </c>
      <c r="F23" s="69" t="s">
        <v>215</v>
      </c>
      <c r="G23" s="69" t="s">
        <v>216</v>
      </c>
      <c r="H23" s="69" t="s">
        <v>217</v>
      </c>
      <c r="J23" t="s">
        <v>218</v>
      </c>
    </row>
    <row r="24" spans="3:91" ht="18" thickBot="1">
      <c r="C24" s="70" t="str">
        <f>IF(様式1_家庭状況!E17="","",様式1_家庭状況!E17)</f>
        <v/>
      </c>
      <c r="D24" s="66" t="str">
        <f>_xlfn.XLOOKUP(様式1_家庭状況!O17,マスターデータ!B55,マスターデータ!A55,"",0)</f>
        <v/>
      </c>
      <c r="E24" s="70" t="str">
        <f>IF(様式1_家庭状況!I17="","",様式1_家庭状況!I17)</f>
        <v/>
      </c>
      <c r="F24" s="70" t="str">
        <f>IF(様式1_家庭状況!M17="","",様式1_家庭状況!M17)</f>
        <v/>
      </c>
      <c r="G24" s="70" t="str">
        <f>IF(様式1_家庭状況!N17="","",様式1_家庭状況!N17)</f>
        <v/>
      </c>
      <c r="H24" s="73" t="str" cm="1">
        <f t="array" ref="H24">_xlfn.IFS(
F24="小学生",90000,
F24="中学生",170000,
AND(D24="自宅通学",E24="国・公立",F24="高校生"),190000,
AND(D24="自宅外通学",E24="国・公立",F24="高校生"),410000,
AND(D24="自宅通学",E24="私立",F24="高校生"),330000,
AND(D24="自宅外通学",E24="私立",F24="高校生"),540000,
AND(D24="自宅通学",E24="国・公立",F24="高専学生",OR(G24=1,G24=2,G24=3)),280000,
AND(D24="自宅通学",E24="国・公立",F24="高専学生",OR(G24=4,G24=5)),400000,
AND(D24="自宅外通学",E24="国・公立",F24="高専学生",OR(G24=1,G24=2,G24=3)),500000,
AND(D24="自宅外通学",E24="国・公立",F24="高専学生",OR(G24=4,G24=5)),620000,
AND(D24="自宅通学",E24="私立",F24="高専学生",OR(G24=1,G24=2,G24=3)),540000,
AND(D24="自宅通学",E24="私立",F24="高専学生",OR(G24=4,G24=5)),660000,
AND(D24="自宅外通学",E24="私立",F24="高専学生",OR(G24=1,G24=2,G24=3)),760000,
AND(D24="自宅外通学",E24="私立",F24="高専学生",OR(G24=4,G24=5)),880000,
AND(D24="自宅通学",E24="国・公立",F24="大学生"),670000,
AND(D24="自宅外通学",E24="国・公立",F24="大学生"),1160000,
AND(D24="自宅通学",E24="私立",F24="大学生"),1110000,
AND(D24="自宅外通学",E24="私立",F24="大学生"),1590000,
AND(D24="自宅通学",E24="国・公立",F24="専修学校生_高等"),70000,
AND(D24="自宅外通学",E24="国・公立",F24="専修学校生_高等"),180000,
AND(D24="自宅通学",E24="私立",F24="専修学校生_高等"),290000,
AND(D24="自宅外通学",E24="私立",F24="専修学校生_高等"),390000,
AND(D24="自宅通学",E24="国・公立",F24="専修学校生_専門"),250000,
AND(D24="自宅外通学",E24="国・公立",F24="専修学校生_専門"),710000,
AND(D24="自宅通学",E24="私立",F24="専修学校生_専門"),790000,
AND(D24="自宅外通学",E24="私立",F24="専修学校生_専門"),1230000,
C24="","")</f>
        <v/>
      </c>
      <c r="I24" s="59"/>
      <c r="J24" s="73">
        <f>SUM(G10,G12,G14,G16,G18,G20)</f>
        <v>0</v>
      </c>
    </row>
    <row r="25" spans="3:91" ht="18" thickBot="1">
      <c r="C25" s="69" t="s">
        <v>219</v>
      </c>
      <c r="D25" s="69" t="s">
        <v>220</v>
      </c>
      <c r="E25" s="69" t="s">
        <v>221</v>
      </c>
      <c r="F25" s="69" t="s">
        <v>222</v>
      </c>
      <c r="G25" s="69" t="s">
        <v>223</v>
      </c>
      <c r="H25" s="69" t="s">
        <v>224</v>
      </c>
    </row>
    <row r="26" spans="3:91" ht="18" thickBot="1">
      <c r="C26" s="70" t="str">
        <f>IF(様式1_家庭状況!E18="","",様式1_家庭状況!E18)</f>
        <v/>
      </c>
      <c r="D26" s="66" t="str">
        <f>_xlfn.XLOOKUP(様式1_家庭状況!O18,マスターデータ!B55,マスターデータ!A55,"",0)</f>
        <v/>
      </c>
      <c r="E26" s="70" t="str">
        <f>IF(様式1_家庭状況!I18="","",様式1_家庭状況!I18)</f>
        <v/>
      </c>
      <c r="F26" s="70" t="str">
        <f>IF(様式1_家庭状況!M18="","",様式1_家庭状況!M18)</f>
        <v/>
      </c>
      <c r="G26" s="70" t="str">
        <f>IF(様式1_家庭状況!N18="","",様式1_家庭状況!N18)</f>
        <v/>
      </c>
      <c r="H26" s="73" t="str" cm="1">
        <f t="array" ref="H26">_xlfn.IFS(
F26="小学生",90000,
F26="中学生",170000,
AND(D26="自宅通学",E26="国・公立",F26="高校生"),190000,
AND(D26="自宅外通学",E26="国・公立",F26="高校生"),410000,
AND(D26="自宅通学",E26="私立",F26="高校生"),330000,
AND(D26="自宅外通学",E26="私立",F26="高校生"),540000,
AND(D26="自宅通学",E26="国・公立",F26="高専学生",OR(G26=1,G26=2,G26=3)),280000,
AND(D26="自宅通学",E26="国・公立",F26="高専学生",OR(G26=4,G26=5)),400000,
AND(D26="自宅外通学",E26="国・公立",F26="高専学生",OR(G26=1,G26=2,G26=3)),500000,
AND(D26="自宅外通学",E26="国・公立",F26="高専学生",OR(G26=4,G26=5)),620000,
AND(D26="自宅通学",E26="私立",F26="高専学生",OR(G26=1,G26=2,G26=3)),540000,
AND(D26="自宅通学",E26="私立",F26="高専学生",OR(G26=4,G26=5)),660000,
AND(D26="自宅外通学",E26="私立",F26="高専学生",OR(G26=1,G26=2,G26=3)),760000,
AND(D26="自宅外通学",E26="私立",F26="高専学生",OR(G26=4,G26=5)),880000,
AND(D26="自宅通学",E26="国・公立",F26="大学生"),670000,
AND(D26="自宅外通学",E26="国・公立",F26="大学生"),1160000,
AND(D26="自宅通学",E26="私立",F26="大学生"),1110000,
AND(D26="自宅外通学",E26="私立",F26="大学生"),1590000,
AND(D26="自宅通学",E26="国・公立",F26="専修学校生_高等"),70000,
AND(D26="自宅外通学",E26="国・公立",F26="専修学校生_高等"),180000,
AND(D26="自宅通学",E26="私立",F26="専修学校生_高等"),290000,
AND(D26="自宅外通学",E26="私立",F26="専修学校生_高等"),390000,
AND(D26="自宅通学",E26="国・公立",F26="専修学校生_専門"),250000,
AND(D26="自宅外通学",E26="国・公立",F26="専修学校生_専門"),710000,
AND(D26="自宅通学",E26="私立",F26="専修学校生_専門"),790000,
AND(D26="自宅外通学",E26="私立",F26="専修学校生_専門"),1230000,
C26="","")</f>
        <v/>
      </c>
      <c r="I26" s="59"/>
      <c r="J26" t="s">
        <v>225</v>
      </c>
      <c r="L26" t="s">
        <v>226</v>
      </c>
    </row>
    <row r="27" spans="3:91" ht="18" thickBot="1">
      <c r="C27" s="69" t="s">
        <v>227</v>
      </c>
      <c r="D27" s="69" t="s">
        <v>228</v>
      </c>
      <c r="E27" s="69" t="s">
        <v>229</v>
      </c>
      <c r="F27" s="69" t="s">
        <v>230</v>
      </c>
      <c r="G27" s="69" t="s">
        <v>231</v>
      </c>
      <c r="H27" s="69" t="s">
        <v>232</v>
      </c>
      <c r="J27" s="73" t="e" vm="2">
        <f>SUM(I10,J10,K10,I12,I14,I16,J18)</f>
        <v>#VALUE!</v>
      </c>
      <c r="L27" s="77">
        <v>0</v>
      </c>
      <c r="CM27" s="59" t="str">
        <f>IFERROR(IF(AND(F2="○",L27=""),"←入力必須",""),"")</f>
        <v/>
      </c>
    </row>
    <row r="28" spans="3:91" ht="18" thickBot="1">
      <c r="C28" s="70" t="str">
        <f>IF(様式1_家庭状況!E19="","",様式1_家庭状況!E19)</f>
        <v/>
      </c>
      <c r="D28" s="66" t="str">
        <f>_xlfn.XLOOKUP(様式1_家庭状況!O19,マスターデータ!B55,マスターデータ!A55,"",0)</f>
        <v/>
      </c>
      <c r="E28" s="70" t="str">
        <f>IF(様式1_家庭状況!I19="","",様式1_家庭状況!I19)</f>
        <v/>
      </c>
      <c r="F28" s="70" t="str">
        <f>IF(様式1_家庭状況!M19="","",様式1_家庭状況!M19)</f>
        <v/>
      </c>
      <c r="G28" s="70" t="str">
        <f>IF(様式1_家庭状況!N19="","",様式1_家庭状況!N19)</f>
        <v/>
      </c>
      <c r="H28" s="73" t="str" cm="1">
        <f t="array" ref="H28">_xlfn.IFS(
F28="小学生",90000,
F28="中学生",170000,
AND(D28="自宅通学",E28="国・公立",F28="高校生"),190000,
AND(D28="自宅外通学",E28="国・公立",F28="高校生"),410000,
AND(D28="自宅通学",E28="私立",F28="高校生"),330000,
AND(D28="自宅外通学",E28="私立",F28="高校生"),540000,
AND(D28="自宅通学",E28="国・公立",F28="高専学生",OR(G28=1,G28=2,G28=3)),280000,
AND(D28="自宅通学",E28="国・公立",F28="高専学生",OR(G28=4,G28=5)),400000,
AND(D28="自宅外通学",E28="国・公立",F28="高専学生",OR(G28=1,G28=2,G28=3)),500000,
AND(D28="自宅外通学",E28="国・公立",F28="高専学生",OR(G28=4,G28=5)),620000,
AND(D28="自宅通学",E28="私立",F28="高専学生",OR(G28=1,G28=2,G28=3)),540000,
AND(D28="自宅通学",E28="私立",F28="高専学生",OR(G28=4,G28=5)),660000,
AND(D28="自宅外通学",E28="私立",F28="高専学生",OR(G28=1,G28=2,G28=3)),760000,
AND(D28="自宅外通学",E28="私立",F28="高専学生",OR(G28=4,G28=5)),880000,
AND(D28="自宅通学",E28="国・公立",F28="大学生"),670000,
AND(D28="自宅外通学",E28="国・公立",F28="大学生"),1160000,
AND(D28="自宅通学",E28="私立",F28="大学生"),1110000,
AND(D28="自宅外通学",E28="私立",F28="大学生"),1590000,
AND(D28="自宅通学",E28="国・公立",F28="専修学校生_高等"),70000,
AND(D28="自宅外通学",E28="国・公立",F28="専修学校生_高等"),180000,
AND(D28="自宅通学",E28="私立",F28="専修学校生_高等"),290000,
AND(D28="自宅外通学",E28="私立",F28="専修学校生_高等"),390000,
AND(D28="自宅通学",E28="国・公立",F28="専修学校生_専門"),250000,
AND(D28="自宅外通学",E28="国・公立",F28="専修学校生_専門"),710000,
AND(D28="自宅通学",E28="私立",F28="専修学校生_専門"),790000,
AND(D28="自宅外通学",E28="私立",F28="専修学校生_専門"),1230000,
C28="","")</f>
        <v/>
      </c>
      <c r="I28" s="59"/>
      <c r="L28" s="59"/>
    </row>
    <row r="29" spans="3:91" ht="18" thickBot="1">
      <c r="C29" s="69" t="s">
        <v>233</v>
      </c>
      <c r="D29" s="69" t="s">
        <v>234</v>
      </c>
      <c r="E29" s="69" t="s">
        <v>235</v>
      </c>
      <c r="F29" s="69" t="s">
        <v>236</v>
      </c>
      <c r="G29" s="69" t="s">
        <v>237</v>
      </c>
      <c r="H29" s="69" t="s">
        <v>238</v>
      </c>
      <c r="J29" t="s">
        <v>239</v>
      </c>
    </row>
    <row r="30" spans="3:91" ht="18" thickBot="1">
      <c r="C30" s="70" t="str">
        <f>IF(様式1_家庭状況!E20="","",様式1_家庭状況!E20)</f>
        <v/>
      </c>
      <c r="D30" s="66" t="str">
        <f>_xlfn.XLOOKUP(様式1_家庭状況!O20,マスターデータ!B55,マスターデータ!A55,"",0)</f>
        <v/>
      </c>
      <c r="E30" s="70" t="str">
        <f>IF(様式1_家庭状況!I20="","",様式1_家庭状況!I20)</f>
        <v/>
      </c>
      <c r="F30" s="70" t="str">
        <f>IF(様式1_家庭状況!M20="","",様式1_家庭状況!M20)</f>
        <v/>
      </c>
      <c r="G30" s="70" t="str">
        <f>IF(様式1_家庭状況!N20="","",様式1_家庭状況!N20)</f>
        <v/>
      </c>
      <c r="H30" s="73" t="str" cm="1">
        <f t="array" ref="H30">_xlfn.IFS(
F30="小学生",90000,
F30="中学生",170000,
AND(D30="自宅通学",E30="国・公立",F30="高校生"),190000,
AND(D30="自宅外通学",E30="国・公立",F30="高校生"),410000,
AND(D30="自宅通学",E30="私立",F30="高校生"),330000,
AND(D30="自宅外通学",E30="私立",F30="高校生"),540000,
AND(D30="自宅通学",E30="国・公立",F30="高専学生",OR(G30=1,G30=2,G30=3)),280000,
AND(D30="自宅通学",E30="国・公立",F30="高専学生",OR(G30=4,G30=5)),400000,
AND(D30="自宅外通学",E30="国・公立",F30="高専学生",OR(G30=1,G30=2,G30=3)),500000,
AND(D30="自宅外通学",E30="国・公立",F30="高専学生",OR(G30=4,G30=5)),620000,
AND(D30="自宅通学",E30="私立",F30="高専学生",OR(G30=1,G30=2,G30=3)),540000,
AND(D30="自宅通学",E30="私立",F30="高専学生",OR(G30=4,G30=5)),660000,
AND(D30="自宅外通学",E30="私立",F30="高専学生",OR(G30=1,G30=2,G30=3)),760000,
AND(D30="自宅外通学",E30="私立",F30="高専学生",OR(G30=4,G30=5)),880000,
AND(D30="自宅通学",E30="国・公立",F30="大学生"),670000,
AND(D30="自宅外通学",E30="国・公立",F30="大学生"),1160000,
AND(D30="自宅通学",E30="私立",F30="大学生"),1110000,
AND(D30="自宅外通学",E30="私立",F30="大学生"),1590000,
AND(D30="自宅通学",E30="国・公立",F30="専修学校生_高等"),70000,
AND(D30="自宅外通学",E30="国・公立",F30="専修学校生_高等"),180000,
AND(D30="自宅通学",E30="私立",F30="専修学校生_高等"),290000,
AND(D30="自宅外通学",E30="私立",F30="専修学校生_高等"),390000,
AND(D30="自宅通学",E30="国・公立",F30="専修学校生_専門"),250000,
AND(D30="自宅外通学",E30="国・公立",F30="専修学校生_専門"),710000,
AND(D30="自宅通学",E30="私立",F30="専修学校生_専門"),790000,
AND(D30="自宅外通学",E30="私立",F30="専修学校生_専門"),1230000,
C30="","")</f>
        <v/>
      </c>
      <c r="I30" s="59"/>
      <c r="J30" s="73">
        <f>SUM(H24,H26,H28,H30,H32,H34)</f>
        <v>0</v>
      </c>
    </row>
    <row r="31" spans="3:91" ht="18" thickBot="1">
      <c r="C31" s="69" t="s">
        <v>240</v>
      </c>
      <c r="D31" s="69" t="s">
        <v>241</v>
      </c>
      <c r="E31" s="69" t="s">
        <v>242</v>
      </c>
      <c r="F31" s="69" t="s">
        <v>243</v>
      </c>
      <c r="G31" s="69" t="s">
        <v>244</v>
      </c>
      <c r="H31" s="69" t="s">
        <v>245</v>
      </c>
    </row>
    <row r="32" spans="3:91" ht="18" thickBot="1">
      <c r="C32" s="70" t="str">
        <f>IF(様式1_家庭状況!E21="","",様式1_家庭状況!E21)</f>
        <v/>
      </c>
      <c r="D32" s="66" t="str">
        <f>_xlfn.XLOOKUP(様式1_家庭状況!O21,マスターデータ!B55,マスターデータ!A55,"",0)</f>
        <v/>
      </c>
      <c r="E32" s="70" t="str">
        <f>IF(様式1_家庭状況!I21="","",様式1_家庭状況!I21)</f>
        <v/>
      </c>
      <c r="F32" s="70" t="str">
        <f>IF(様式1_家庭状況!M21="","",様式1_家庭状況!M21)</f>
        <v/>
      </c>
      <c r="G32" s="70" t="str">
        <f>IF(様式1_家庭状況!N21="","",様式1_家庭状況!N21)</f>
        <v/>
      </c>
      <c r="H32" s="73" t="str" cm="1">
        <f t="array" ref="H32">_xlfn.IFS(
F32="小学生",90000,
F32="中学生",170000,
AND(D32="自宅通学",E32="国・公立",F32="高校生"),190000,
AND(D32="自宅外通学",E32="国・公立",F32="高校生"),410000,
AND(D32="自宅通学",E32="私立",F32="高校生"),330000,
AND(D32="自宅外通学",E32="私立",F32="高校生"),540000,
AND(D32="自宅通学",E32="国・公立",F32="高専学生",OR(G32=1,G32=2,G32=3)),280000,
AND(D32="自宅通学",E32="国・公立",F32="高専学生",OR(G32=4,G32=5)),400000,
AND(D32="自宅外通学",E32="国・公立",F32="高専学生",OR(G32=1,G32=2,G32=3)),500000,
AND(D32="自宅外通学",E32="国・公立",F32="高専学生",OR(G32=4,G32=5)),620000,
AND(D32="自宅通学",E32="私立",F32="高専学生",OR(G32=1,G32=2,G32=3)),540000,
AND(D32="自宅通学",E32="私立",F32="高専学生",OR(G32=4,G32=5)),660000,
AND(D32="自宅外通学",E32="私立",F32="高専学生",OR(G32=1,G32=2,G32=3)),760000,
AND(D32="自宅外通学",E32="私立",F32="高専学生",OR(G32=4,G32=5)),880000,
AND(D32="自宅通学",E32="国・公立",F32="大学生"),670000,
AND(D32="自宅外通学",E32="国・公立",F32="大学生"),1160000,
AND(D32="自宅通学",E32="私立",F32="大学生"),1110000,
AND(D32="自宅外通学",E32="私立",F32="大学生"),1590000,
AND(D32="自宅通学",E32="国・公立",F32="専修学校生_高等"),70000,
AND(D32="自宅外通学",E32="国・公立",F32="専修学校生_高等"),180000,
AND(D32="自宅通学",E32="私立",F32="専修学校生_高等"),290000,
AND(D32="自宅外通学",E32="私立",F32="専修学校生_高等"),390000,
AND(D32="自宅通学",E32="国・公立",F32="専修学校生_専門"),250000,
AND(D32="自宅外通学",E32="国・公立",F32="専修学校生_専門"),710000,
AND(D32="自宅通学",E32="私立",F32="専修学校生_専門"),790000,
AND(D32="自宅外通学",E32="私立",F32="専修学校生_専門"),1230000,
C32="","")</f>
        <v/>
      </c>
      <c r="I32" s="59"/>
      <c r="J32" t="s">
        <v>246</v>
      </c>
      <c r="K32" t="s">
        <v>247</v>
      </c>
    </row>
    <row r="33" spans="1:96" ht="18" thickBot="1">
      <c r="C33" s="69" t="s">
        <v>248</v>
      </c>
      <c r="D33" s="69" t="s">
        <v>249</v>
      </c>
      <c r="E33" s="69" t="s">
        <v>250</v>
      </c>
      <c r="F33" s="69" t="s">
        <v>251</v>
      </c>
      <c r="G33" s="69" t="s">
        <v>252</v>
      </c>
      <c r="H33" s="69" t="s">
        <v>253</v>
      </c>
      <c r="J33" s="73" t="e" cm="1">
        <f t="array" ref="J33">_xlfn.IFS(
AND(OR($L$1="学部(昼間)",$L$1="学部(夜間)"),$D$4=1),880000,
AND(OR($L$1="学部(昼間)",$L$1="学部(夜間)"),$D$4=2),1400000,
AND(OR($L$1="学部(昼間)",$L$1="学部(夜間)"),$D$4=3),1620000,
AND(OR($L$1="学部(昼間)",$L$1="学部(夜間)"),$D$4=4),1750000,
AND(OR($L$1="学部(昼間)",$L$1="学部(夜間)"),$D$4=5),1890000,
AND(OR($L$1="学部(昼間)",$L$1="学部(夜間)"),$D$4=6),1990000,
AND(OR($L$1="学部(昼間)",$L$1="学部(夜間)"),$D$4=7),2070000,
AND(OR($L$1="学部(昼間)",$L$1="学部(夜間)"),$D$4&gt;=8),2070000+SUM($D$4-7)*80000,
AND($L$1="修士",$D$4=1),960000,
AND($L$1="修士",$D$4=2),1520000,
AND($L$1="修士",$D$4=3),1770000,
AND($L$1="修士",$D$4=4),1920000,
AND($L$1="修士",$D$4=5),2080000,
AND($L$1="修士",$D$4=6),2170000,
AND($L$1="修士",$D$4=7),2260000,
AND($L$1="修士",$D$4&gt;=8),2260000+SUM($D$4-7)*90000,
AND($L$1="博士",$D$4=1),1320000,
AND($L$1="博士",$D$4=2),2120000,
AND($L$1="博士",$D$4=3),2450000,
AND($L$1="博士",$D$4=4),2660000,
AND($L$1="博士",$D$4=5),2880000,
AND($L$1="博士",$D$4=6),3020000,
AND($L$1="博士",$D$4=7),3150000,
AND($L$1="博士",$D$4&gt;=8),3150000+SUM($D$4-7)*130000,
$D$4="","")</f>
        <v>#N/A</v>
      </c>
      <c r="K33" s="73" t="e" cm="1">
        <f t="array" ref="K33">_xlfn.IFS(
AND(OR($L$1="学部(昼間)",$L$1="学部(夜間)"),$D$4=1),1670000,
AND(OR($L$1="学部(昼間)",$L$1="学部(夜間)"),$D$4=2),2660000,
AND(OR($L$1="学部(昼間)",$L$1="学部(夜間)"),$D$4=3),3060000,
AND(OR($L$1="学部(昼間)",$L$1="学部(夜間)"),$D$4=4),3340000,
AND(OR($L$1="学部(昼間)",$L$1="学部(夜間)"),$D$4=5),3600000,
AND(OR($L$1="学部(昼間)",$L$1="学部(夜間)"),$D$4=6),3780000,
AND(OR($L$1="学部(昼間)",$L$1="学部(夜間)"),$D$4=7),3950000,
AND(OR($L$1="学部(昼間)",$L$1="学部(夜間)"),$D$4&gt;=8),3950000+SUM($D$4-7)*170000,
AND($L$1="修士",$D$4=1),1820000,
AND($L$1="修士",$D$4=2),2900000,
AND($L$1="修士",$D$4=3),3340000,
AND($L$1="修士",$D$4=4),3640000,
AND($L$1="修士",$D$4=5),3930000,
AND($L$1="修士",$D$4=6),4120000,
AND($L$1="修士",$D$4=7),4320000,
AND($L$1="修士",$D$4&gt;=8),4320000+SUM($D$4-7)*200000,
AND($L$1="博士",$D$4=1),2540000,
AND($L$1="博士",$D$4=2),4040000,
AND($L$1="博士",$D$4=3),4670000,
AND($L$1="博士",$D$4=4),5070000,
AND($L$1="博士",$D$4=5),5480000,
AND($L$1="博士",$D$4=6),5740000,
AND($L$1="博士",$D$4=7),6020000,
AND($L$1="博士",$D$4&gt;=8),6020000+SUM($D$4-7)*280000,
$D$4="","")</f>
        <v>#N/A</v>
      </c>
    </row>
    <row r="34" spans="1:96" ht="18" thickBot="1">
      <c r="C34" s="70" t="str">
        <f>IF(様式1_家庭状況!E22="","",様式1_家庭状況!E22)</f>
        <v/>
      </c>
      <c r="D34" s="66" t="str">
        <f>_xlfn.XLOOKUP(様式1_家庭状況!O22,マスターデータ!B55,マスターデータ!A55,"",0)</f>
        <v/>
      </c>
      <c r="E34" s="70" t="str">
        <f>IF(様式1_家庭状況!I22="","",様式1_家庭状況!I22)</f>
        <v/>
      </c>
      <c r="F34" s="70" t="str">
        <f>IF(様式1_家庭状況!M22="","",様式1_家庭状況!M22)</f>
        <v/>
      </c>
      <c r="G34" s="70" t="str">
        <f>IF(様式1_家庭状況!N22="","",様式1_家庭状況!N22)</f>
        <v/>
      </c>
      <c r="H34" s="73" t="str" cm="1">
        <f t="array" ref="H34">_xlfn.IFS(
F34="小学生",90000,
F34="中学生",170000,
AND(D34="自宅通学",E34="国・公立",F34="高校生"),190000,
AND(D34="自宅外通学",E34="国・公立",F34="高校生"),410000,
AND(D34="自宅通学",E34="私立",F34="高校生"),330000,
AND(D34="自宅外通学",E34="私立",F34="高校生"),540000,
AND(D34="自宅通学",E34="国・公立",F34="高専学生",OR(G34=1,G34=2,G34=3)),280000,
AND(D34="自宅通学",E34="国・公立",F34="高専学生",OR(G34=4,G34=5)),400000,
AND(D34="自宅外通学",E34="国・公立",F34="高専学生",OR(G34=1,G34=2,G34=3)),500000,
AND(D34="自宅外通学",E34="国・公立",F34="高専学生",OR(G34=4,G34=5)),620000,
AND(D34="自宅通学",E34="私立",F34="高専学生",OR(G34=1,G34=2,G34=3)),540000,
AND(D34="自宅通学",E34="私立",F34="高専学生",OR(G34=4,G34=5)),660000,
AND(D34="自宅外通学",E34="私立",F34="高専学生",OR(G34=1,G34=2,G34=3)),760000,
AND(D34="自宅外通学",E34="私立",F34="高専学生",OR(G34=4,G34=5)),880000,
AND(D34="自宅通学",E34="国・公立",F34="大学生"),670000,
AND(D34="自宅外通学",E34="国・公立",F34="大学生"),1160000,
AND(D34="自宅通学",E34="私立",F34="大学生"),1110000,
AND(D34="自宅外通学",E34="私立",F34="大学生"),1590000,
AND(D34="自宅通学",E34="国・公立",F34="専修学校生_高等"),70000,
AND(D34="自宅外通学",E34="国・公立",F34="専修学校生_高等"),180000,
AND(D34="自宅通学",E34="私立",F34="専修学校生_高等"),290000,
AND(D34="自宅外通学",E34="私立",F34="専修学校生_高等"),390000,
AND(D34="自宅通学",E34="国・公立",F34="専修学校生_専門"),250000,
AND(D34="自宅外通学",E34="国・公立",F34="専修学校生_専門"),710000,
AND(D34="自宅通学",E34="私立",F34="専修学校生_専門"),790000,
AND(D34="自宅外通学",E34="私立",F34="専修学校生_専門"),1230000,
C34="","")</f>
        <v/>
      </c>
      <c r="I34" s="59"/>
    </row>
    <row r="41" spans="1:96" outlineLevel="1">
      <c r="A41" t="s">
        <v>285</v>
      </c>
      <c r="B41" t="s">
        <v>158</v>
      </c>
      <c r="C41" t="s">
        <v>159</v>
      </c>
      <c r="D41" t="s">
        <v>254</v>
      </c>
      <c r="E41" t="s">
        <v>255</v>
      </c>
      <c r="F41" t="s">
        <v>256</v>
      </c>
      <c r="G41" t="s">
        <v>160</v>
      </c>
      <c r="H41" t="s">
        <v>161</v>
      </c>
      <c r="I41" t="s">
        <v>97</v>
      </c>
      <c r="J41" t="s">
        <v>179</v>
      </c>
      <c r="K41" t="s">
        <v>163</v>
      </c>
      <c r="L41" t="s">
        <v>164</v>
      </c>
      <c r="M41" t="s">
        <v>165</v>
      </c>
      <c r="N41" t="s">
        <v>166</v>
      </c>
      <c r="O41" t="s">
        <v>167</v>
      </c>
      <c r="P41" t="s">
        <v>173</v>
      </c>
      <c r="Q41" t="s">
        <v>174</v>
      </c>
      <c r="R41" t="s">
        <v>175</v>
      </c>
      <c r="S41" t="s">
        <v>176</v>
      </c>
      <c r="T41" t="s">
        <v>177</v>
      </c>
      <c r="U41" t="s">
        <v>181</v>
      </c>
      <c r="V41" t="s">
        <v>182</v>
      </c>
      <c r="W41" t="s">
        <v>183</v>
      </c>
      <c r="X41" t="s">
        <v>184</v>
      </c>
      <c r="Y41" t="s">
        <v>185</v>
      </c>
      <c r="Z41" t="s">
        <v>188</v>
      </c>
      <c r="AA41" t="s">
        <v>189</v>
      </c>
      <c r="AB41" t="s">
        <v>190</v>
      </c>
      <c r="AC41" t="s">
        <v>191</v>
      </c>
      <c r="AD41" t="s">
        <v>192</v>
      </c>
      <c r="AE41" t="s">
        <v>194</v>
      </c>
      <c r="AF41" t="s">
        <v>195</v>
      </c>
      <c r="AG41" t="s">
        <v>196</v>
      </c>
      <c r="AH41" t="s">
        <v>197</v>
      </c>
      <c r="AI41" t="s">
        <v>198</v>
      </c>
      <c r="AJ41" t="s">
        <v>200</v>
      </c>
      <c r="AK41" t="s">
        <v>201</v>
      </c>
      <c r="AL41" t="s">
        <v>202</v>
      </c>
      <c r="AM41" t="s">
        <v>203</v>
      </c>
      <c r="AN41" t="s">
        <v>204</v>
      </c>
      <c r="AO41" t="s">
        <v>206</v>
      </c>
      <c r="AP41" t="s">
        <v>207</v>
      </c>
      <c r="AQ41" t="s">
        <v>208</v>
      </c>
      <c r="AR41" t="s">
        <v>209</v>
      </c>
      <c r="AS41" t="s">
        <v>210</v>
      </c>
      <c r="AT41" t="s">
        <v>212</v>
      </c>
      <c r="AU41" t="s">
        <v>213</v>
      </c>
      <c r="AV41" t="s">
        <v>214</v>
      </c>
      <c r="AW41" t="s">
        <v>215</v>
      </c>
      <c r="AX41" t="s">
        <v>216</v>
      </c>
      <c r="AY41" t="s">
        <v>217</v>
      </c>
      <c r="AZ41" t="s">
        <v>219</v>
      </c>
      <c r="BA41" t="s">
        <v>220</v>
      </c>
      <c r="BB41" t="s">
        <v>221</v>
      </c>
      <c r="BC41" t="s">
        <v>222</v>
      </c>
      <c r="BD41" t="s">
        <v>223</v>
      </c>
      <c r="BE41" t="s">
        <v>224</v>
      </c>
      <c r="BF41" t="s">
        <v>227</v>
      </c>
      <c r="BG41" t="s">
        <v>228</v>
      </c>
      <c r="BH41" t="s">
        <v>229</v>
      </c>
      <c r="BI41" t="s">
        <v>230</v>
      </c>
      <c r="BJ41" t="s">
        <v>231</v>
      </c>
      <c r="BK41" t="s">
        <v>232</v>
      </c>
      <c r="BL41" t="s">
        <v>233</v>
      </c>
      <c r="BM41" t="s">
        <v>234</v>
      </c>
      <c r="BN41" t="s">
        <v>235</v>
      </c>
      <c r="BO41" t="s">
        <v>236</v>
      </c>
      <c r="BP41" t="s">
        <v>237</v>
      </c>
      <c r="BQ41" t="s">
        <v>238</v>
      </c>
      <c r="BR41" t="s">
        <v>240</v>
      </c>
      <c r="BS41" t="s">
        <v>241</v>
      </c>
      <c r="BT41" t="s">
        <v>242</v>
      </c>
      <c r="BU41" t="s">
        <v>243</v>
      </c>
      <c r="BV41" t="s">
        <v>244</v>
      </c>
      <c r="BW41" t="s">
        <v>245</v>
      </c>
      <c r="BX41" t="s">
        <v>248</v>
      </c>
      <c r="BY41" t="s">
        <v>249</v>
      </c>
      <c r="BZ41" t="s">
        <v>250</v>
      </c>
      <c r="CA41" t="s">
        <v>251</v>
      </c>
      <c r="CB41" t="s">
        <v>252</v>
      </c>
      <c r="CC41" t="s">
        <v>253</v>
      </c>
      <c r="CD41" t="s">
        <v>178</v>
      </c>
      <c r="CE41" t="s">
        <v>257</v>
      </c>
      <c r="CF41" t="s">
        <v>180</v>
      </c>
      <c r="CG41" t="s">
        <v>186</v>
      </c>
      <c r="CH41" t="s">
        <v>258</v>
      </c>
      <c r="CI41" t="s">
        <v>199</v>
      </c>
      <c r="CJ41" t="s">
        <v>205</v>
      </c>
      <c r="CK41" t="s">
        <v>218</v>
      </c>
      <c r="CL41" t="s">
        <v>225</v>
      </c>
      <c r="CM41" t="s">
        <v>239</v>
      </c>
      <c r="CN41" t="s">
        <v>246</v>
      </c>
      <c r="CO41" t="s">
        <v>247</v>
      </c>
      <c r="CP41" t="s">
        <v>259</v>
      </c>
      <c r="CQ41" t="s">
        <v>260</v>
      </c>
      <c r="CR41" t="s">
        <v>261</v>
      </c>
    </row>
    <row r="42" spans="1:96" outlineLevel="1">
      <c r="A42" s="78"/>
      <c r="B42" s="78">
        <f>$B$4</f>
        <v>0</v>
      </c>
      <c r="C42" s="78">
        <f>$C$4</f>
        <v>0</v>
      </c>
      <c r="D42" s="78">
        <f>C$2</f>
        <v>0</v>
      </c>
      <c r="E42" s="78">
        <f>D$2</f>
        <v>0</v>
      </c>
      <c r="F42" s="78">
        <f>E$2</f>
        <v>0</v>
      </c>
      <c r="G42" s="78">
        <f>$D$4</f>
        <v>0</v>
      </c>
      <c r="H42" s="78" t="e">
        <f>$E$4</f>
        <v>#N/A</v>
      </c>
      <c r="I42" s="78" t="str">
        <f>$F$4</f>
        <v>自宅通学</v>
      </c>
      <c r="J42" s="78" t="str">
        <f>$G$4</f>
        <v>非該当</v>
      </c>
      <c r="K42" s="78" t="str">
        <f>$H$4</f>
        <v>不明</v>
      </c>
      <c r="L42" s="78" t="str">
        <f>$I$4</f>
        <v>不明</v>
      </c>
      <c r="M42" s="78" t="str">
        <f>$J$4</f>
        <v>非該当</v>
      </c>
      <c r="N42" s="78" t="str">
        <f>$K$4</f>
        <v>無</v>
      </c>
      <c r="O42" s="78" t="str">
        <f>$L$4</f>
        <v>不明</v>
      </c>
      <c r="P42" s="78" t="e" vm="2">
        <f>IF(C$10="","",C$10)</f>
        <v>#VALUE!</v>
      </c>
      <c r="Q42" s="78" t="str">
        <f>IF(D$10="","",D$10)</f>
        <v/>
      </c>
      <c r="R42" s="78">
        <f>IF(E$10="",0,E$10)</f>
        <v>0</v>
      </c>
      <c r="S42" s="78">
        <f>IF(F$10="",0,F$10)</f>
        <v>0</v>
      </c>
      <c r="T42" s="78">
        <f>IF(G$10="",0,G$10)</f>
        <v>0</v>
      </c>
      <c r="U42" s="78" t="str">
        <f>IF(C$12="","",C$12)</f>
        <v/>
      </c>
      <c r="V42" s="78" t="str">
        <f>IF(D$12="","",D$12)</f>
        <v/>
      </c>
      <c r="W42" s="78">
        <f>IF(E$12="",0,E$12)</f>
        <v>0</v>
      </c>
      <c r="X42" s="78">
        <f t="shared" ref="X42:Y42" si="0">IF(F$12="",0,F$12)</f>
        <v>0</v>
      </c>
      <c r="Y42" s="78">
        <f t="shared" si="0"/>
        <v>0</v>
      </c>
      <c r="Z42" s="78" t="str">
        <f>IF(C$14="","",C$14)</f>
        <v/>
      </c>
      <c r="AA42" s="78" t="str">
        <f>IF(D$14="","",D$14)</f>
        <v/>
      </c>
      <c r="AB42" s="78">
        <f>IF(E$14="",0,E$14)</f>
        <v>0</v>
      </c>
      <c r="AC42" s="78">
        <f t="shared" ref="AC42:AD42" si="1">IF(F$14="",0,F$14)</f>
        <v>0</v>
      </c>
      <c r="AD42" s="78">
        <f t="shared" si="1"/>
        <v>0</v>
      </c>
      <c r="AE42" s="78" t="str">
        <f>IF(C$16="","",C$16)</f>
        <v/>
      </c>
      <c r="AF42" s="78" t="str">
        <f>IF(D$16="","",D$16)</f>
        <v/>
      </c>
      <c r="AG42" s="78">
        <f>IF(E$16="",0,E$16)</f>
        <v>0</v>
      </c>
      <c r="AH42" s="78">
        <f t="shared" ref="AH42:AI42" si="2">IF(F$16="",0,F$16)</f>
        <v>0</v>
      </c>
      <c r="AI42" s="78">
        <f t="shared" si="2"/>
        <v>0</v>
      </c>
      <c r="AJ42" s="78" t="str">
        <f>IF(C$18="","",C$18)</f>
        <v/>
      </c>
      <c r="AK42" s="78" t="str">
        <f>IF(D$18="","",D$18)</f>
        <v/>
      </c>
      <c r="AL42" s="78">
        <f>IF(E$18="",0,E$18)</f>
        <v>0</v>
      </c>
      <c r="AM42" s="78">
        <f t="shared" ref="AM42:AN42" si="3">IF(F$18="",0,F$18)</f>
        <v>0</v>
      </c>
      <c r="AN42" s="78">
        <f t="shared" si="3"/>
        <v>0</v>
      </c>
      <c r="AO42" s="78" t="str">
        <f>IF(C$20="","",C$20)</f>
        <v/>
      </c>
      <c r="AP42" s="78" t="str">
        <f>IF(D$20="","",D$20)</f>
        <v/>
      </c>
      <c r="AQ42" s="78">
        <f>IF(E$20="",0,E$20)</f>
        <v>0</v>
      </c>
      <c r="AR42" s="78">
        <f t="shared" ref="AR42:AS42" si="4">IF(F$20="",0,F$20)</f>
        <v>0</v>
      </c>
      <c r="AS42" s="78">
        <f t="shared" si="4"/>
        <v>0</v>
      </c>
      <c r="AT42" s="78" t="str">
        <f>IF(C$24="","",C$24)</f>
        <v/>
      </c>
      <c r="AU42" s="78" t="str">
        <f>IF(D$24="","",D$24)</f>
        <v/>
      </c>
      <c r="AV42" s="78" t="str">
        <f>IF(E$24="","",E$24)</f>
        <v/>
      </c>
      <c r="AW42" s="78" t="str">
        <f>IF(F$24="","",F$24)</f>
        <v/>
      </c>
      <c r="AX42" s="78" t="str">
        <f>IF(G$24="","",G$24)</f>
        <v/>
      </c>
      <c r="AY42" s="78">
        <f>IF(H$24="",0,H$24)</f>
        <v>0</v>
      </c>
      <c r="AZ42" s="78" t="str">
        <f>IF(C$26="","",C$26)</f>
        <v/>
      </c>
      <c r="BA42" s="78" t="str">
        <f>IF(D$26="","",D$26)</f>
        <v/>
      </c>
      <c r="BB42" s="78" t="str">
        <f>IF(E$26="","",E$26)</f>
        <v/>
      </c>
      <c r="BC42" s="78" t="str">
        <f>IF(F$26="","",F$26)</f>
        <v/>
      </c>
      <c r="BD42" s="78" t="str">
        <f>IF(G$26="","",G$26)</f>
        <v/>
      </c>
      <c r="BE42" s="78">
        <f>IF(H$26="",0,H$26)</f>
        <v>0</v>
      </c>
      <c r="BF42" s="78" t="str">
        <f>IF(C$28="","",C$28)</f>
        <v/>
      </c>
      <c r="BG42" s="78" t="str">
        <f>IF(D$28="","",D$28)</f>
        <v/>
      </c>
      <c r="BH42" s="78" t="str">
        <f>IF(E$28="","",E$28)</f>
        <v/>
      </c>
      <c r="BI42" s="78" t="str">
        <f>IF(F$28="","",F$28)</f>
        <v/>
      </c>
      <c r="BJ42" s="78" t="str">
        <f>IF(G$28="","",G$28)</f>
        <v/>
      </c>
      <c r="BK42" s="78">
        <f>IF(H$28="",0,H$28)</f>
        <v>0</v>
      </c>
      <c r="BL42" s="78" t="str">
        <f>IF(C$30="","",C$30)</f>
        <v/>
      </c>
      <c r="BM42" s="78" t="str">
        <f>IF(D$30="","",D$30)</f>
        <v/>
      </c>
      <c r="BN42" s="78" t="str">
        <f>IF(E$30="","",E$30)</f>
        <v/>
      </c>
      <c r="BO42" s="78" t="str">
        <f>IF(F$30="","",F$30)</f>
        <v/>
      </c>
      <c r="BP42" s="78" t="str">
        <f>IF(G$30="","",G$30)</f>
        <v/>
      </c>
      <c r="BQ42" s="78">
        <f>IF(H$30="",0,H$30)</f>
        <v>0</v>
      </c>
      <c r="BR42" s="78" t="str">
        <f>IF(C$32="","",C$32)</f>
        <v/>
      </c>
      <c r="BS42" s="78" t="str">
        <f>IF(D$32="","",D$32)</f>
        <v/>
      </c>
      <c r="BT42" s="78" t="str">
        <f>IF(E$32="","",E$32)</f>
        <v/>
      </c>
      <c r="BU42" s="78" t="str">
        <f>IF(F$32="","",F$32)</f>
        <v/>
      </c>
      <c r="BV42" s="78" t="str">
        <f>IF(G$32="","",G$32)</f>
        <v/>
      </c>
      <c r="BW42" s="78">
        <f>IF(H$32="",0,H$32)</f>
        <v>0</v>
      </c>
      <c r="BX42" s="78" t="str">
        <f>IF(C$34="","",C$34)</f>
        <v/>
      </c>
      <c r="BY42" s="78" t="str">
        <f>IF(D$34="","",D$34)</f>
        <v/>
      </c>
      <c r="BZ42" s="78" t="str">
        <f>IF(E$34="","",E$34)</f>
        <v/>
      </c>
      <c r="CA42" s="78" t="str">
        <f>IF(F$34="","",F$34)</f>
        <v/>
      </c>
      <c r="CB42" s="78" t="str">
        <f>IF(G$34="","",G$34)</f>
        <v/>
      </c>
      <c r="CC42" s="78">
        <f>IF(H$34="",0,H$34)</f>
        <v>0</v>
      </c>
      <c r="CD42" s="79">
        <f>I$10</f>
        <v>280000</v>
      </c>
      <c r="CE42" s="79">
        <f>IF(J$10="",0,J$10)</f>
        <v>0</v>
      </c>
      <c r="CF42" s="79" t="e" vm="2">
        <f>K$10</f>
        <v>#VALUE!</v>
      </c>
      <c r="CG42" s="79">
        <f>IF($I$12="","",$I$12)</f>
        <v>0</v>
      </c>
      <c r="CH42" s="79">
        <f>IF($I$14="","",$I$14)</f>
        <v>0</v>
      </c>
      <c r="CI42" s="79">
        <f>IF($I$16="","",$I$16)</f>
        <v>0</v>
      </c>
      <c r="CJ42" s="80">
        <f>IF($I$18="","",$I$18)</f>
        <v>0</v>
      </c>
      <c r="CK42" s="79">
        <f>$J$24</f>
        <v>0</v>
      </c>
      <c r="CL42" s="79" t="e" vm="2">
        <f>$J$27</f>
        <v>#VALUE!</v>
      </c>
      <c r="CM42" s="79">
        <f>$J$30</f>
        <v>0</v>
      </c>
      <c r="CN42" s="79" t="e">
        <f>$J$33</f>
        <v>#N/A</v>
      </c>
      <c r="CO42" s="79" t="e">
        <f>$K$33</f>
        <v>#N/A</v>
      </c>
      <c r="CP42" s="78" t="str">
        <f>LEFT($A$1,4)</f>
        <v>R8前期</v>
      </c>
      <c r="CQ42" s="81">
        <f>$L$27</f>
        <v>0</v>
      </c>
      <c r="CR42" s="78" t="str">
        <f>IF($CM$9="","",$CM$9)</f>
        <v/>
      </c>
    </row>
  </sheetData>
  <sheetProtection selectLockedCells="1"/>
  <mergeCells count="1">
    <mergeCell ref="CM9:CQ11"/>
  </mergeCells>
  <phoneticPr fontId="2"/>
  <conditionalFormatting sqref="E3">
    <cfRule type="expression" dxfId="0" priority="1">
      <formula>COUNTIF(#REF!,"TRUE")&gt;=2</formula>
    </cfRule>
  </conditionalFormatting>
  <dataValidations disablePrompts="1" count="2">
    <dataValidation type="whole" allowBlank="1" showInputMessage="1" showErrorMessage="1" error="主たる家計支持者の別居等に係る支出の控除上限は\710,000です。" sqref="I12" xr:uid="{F05B5784-8592-4302-9A95-A0054A483427}">
      <formula1>0</formula1>
      <formula2>710000</formula2>
    </dataValidation>
    <dataValidation type="whole" operator="lessThan" allowBlank="1" showInputMessage="1" showErrorMessage="1" sqref="E10 E12 E14 E16 E18 E20" xr:uid="{81B08797-29E9-44E6-B0D7-7951C6C77D19}">
      <formula1>23000000</formula1>
    </dataValidation>
  </dataValidations>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3C4D9-8D4A-4BD0-96AE-5E6957B9B7ED}">
  <dimension ref="A1:BL2"/>
  <sheetViews>
    <sheetView zoomScale="80" zoomScaleNormal="80" workbookViewId="0">
      <selection activeCell="C14" sqref="C14:E15"/>
    </sheetView>
  </sheetViews>
  <sheetFormatPr defaultRowHeight="17.649999999999999"/>
  <cols>
    <col min="1" max="1" width="15.625" bestFit="1" customWidth="1"/>
    <col min="2" max="2" width="11.375" customWidth="1"/>
    <col min="3" max="3" width="20.1875" customWidth="1"/>
    <col min="4" max="4" width="11.875" customWidth="1"/>
    <col min="5" max="5" width="17.1875" bestFit="1" customWidth="1"/>
    <col min="6" max="6" width="17.5" bestFit="1" customWidth="1"/>
    <col min="7" max="7" width="21.125" customWidth="1"/>
    <col min="8" max="8" width="17.1875" customWidth="1"/>
    <col min="9" max="9" width="17.1875" bestFit="1" customWidth="1"/>
    <col min="10" max="10" width="16.1875" customWidth="1"/>
    <col min="11" max="11" width="16.875" customWidth="1"/>
    <col min="12" max="12" width="15" customWidth="1"/>
    <col min="13" max="13" width="15.625" customWidth="1"/>
    <col min="14" max="14" width="11.875" customWidth="1"/>
    <col min="15" max="15" width="17.1875" customWidth="1"/>
    <col min="16" max="16" width="11.125" customWidth="1"/>
    <col min="17" max="17" width="17.5" customWidth="1"/>
    <col min="18" max="19" width="11.125" customWidth="1"/>
    <col min="20" max="20" width="9" customWidth="1"/>
    <col min="21" max="25" width="11.125" customWidth="1"/>
    <col min="26" max="26" width="9" customWidth="1"/>
    <col min="27" max="57" width="11.125" customWidth="1"/>
    <col min="58" max="58" width="9.1875" customWidth="1"/>
    <col min="59" max="59" width="32.5" customWidth="1"/>
    <col min="60" max="60" width="18.875" customWidth="1"/>
    <col min="61" max="61" width="17.5" customWidth="1"/>
    <col min="62" max="62" width="10" customWidth="1"/>
    <col min="63" max="63" width="11.875" customWidth="1"/>
    <col min="64" max="64" width="10" customWidth="1"/>
    <col min="65" max="65" width="11.125" customWidth="1"/>
  </cols>
  <sheetData>
    <row r="1" spans="1:64">
      <c r="A1" t="s">
        <v>294</v>
      </c>
      <c r="B1" t="s">
        <v>158</v>
      </c>
      <c r="C1" t="s">
        <v>159</v>
      </c>
      <c r="D1" t="s">
        <v>254</v>
      </c>
      <c r="E1" t="s">
        <v>256</v>
      </c>
      <c r="F1" t="s">
        <v>160</v>
      </c>
      <c r="G1" t="s">
        <v>161</v>
      </c>
      <c r="H1" t="s">
        <v>97</v>
      </c>
      <c r="I1" t="s">
        <v>179</v>
      </c>
      <c r="J1" t="s">
        <v>165</v>
      </c>
      <c r="K1" t="s">
        <v>173</v>
      </c>
      <c r="L1" t="s">
        <v>174</v>
      </c>
      <c r="M1" t="s">
        <v>175</v>
      </c>
      <c r="N1" t="s">
        <v>181</v>
      </c>
      <c r="O1" t="s">
        <v>182</v>
      </c>
      <c r="P1" t="s">
        <v>183</v>
      </c>
      <c r="Q1" t="s">
        <v>188</v>
      </c>
      <c r="R1" t="s">
        <v>189</v>
      </c>
      <c r="S1" t="s">
        <v>190</v>
      </c>
      <c r="T1" t="s">
        <v>194</v>
      </c>
      <c r="U1" t="s">
        <v>195</v>
      </c>
      <c r="V1" t="s">
        <v>196</v>
      </c>
      <c r="W1" t="s">
        <v>200</v>
      </c>
      <c r="X1" t="s">
        <v>201</v>
      </c>
      <c r="Y1" t="s">
        <v>202</v>
      </c>
      <c r="Z1" t="s">
        <v>206</v>
      </c>
      <c r="AA1" t="s">
        <v>207</v>
      </c>
      <c r="AB1" t="s">
        <v>208</v>
      </c>
      <c r="AC1" t="s">
        <v>212</v>
      </c>
      <c r="AD1" t="s">
        <v>213</v>
      </c>
      <c r="AE1" t="s">
        <v>214</v>
      </c>
      <c r="AF1" t="s">
        <v>215</v>
      </c>
      <c r="AG1" t="s">
        <v>216</v>
      </c>
      <c r="AH1" t="s">
        <v>219</v>
      </c>
      <c r="AI1" t="s">
        <v>220</v>
      </c>
      <c r="AJ1" t="s">
        <v>221</v>
      </c>
      <c r="AK1" t="s">
        <v>222</v>
      </c>
      <c r="AL1" t="s">
        <v>223</v>
      </c>
      <c r="AM1" t="s">
        <v>227</v>
      </c>
      <c r="AN1" t="s">
        <v>228</v>
      </c>
      <c r="AO1" t="s">
        <v>229</v>
      </c>
      <c r="AP1" t="s">
        <v>230</v>
      </c>
      <c r="AQ1" t="s">
        <v>231</v>
      </c>
      <c r="AR1" t="s">
        <v>233</v>
      </c>
      <c r="AS1" t="s">
        <v>234</v>
      </c>
      <c r="AT1" t="s">
        <v>235</v>
      </c>
      <c r="AU1" t="s">
        <v>236</v>
      </c>
      <c r="AV1" t="s">
        <v>237</v>
      </c>
      <c r="AW1" t="s">
        <v>240</v>
      </c>
      <c r="AX1" t="s">
        <v>241</v>
      </c>
      <c r="AY1" t="s">
        <v>242</v>
      </c>
      <c r="AZ1" t="s">
        <v>243</v>
      </c>
      <c r="BA1" t="s">
        <v>244</v>
      </c>
      <c r="BB1" t="s">
        <v>248</v>
      </c>
      <c r="BC1" t="s">
        <v>249</v>
      </c>
      <c r="BD1" t="s">
        <v>250</v>
      </c>
      <c r="BE1" t="s">
        <v>251</v>
      </c>
      <c r="BF1" t="s">
        <v>252</v>
      </c>
      <c r="BG1" t="s">
        <v>186</v>
      </c>
      <c r="BH1" t="s">
        <v>293</v>
      </c>
      <c r="BI1" t="s">
        <v>199</v>
      </c>
      <c r="BJ1" t="s">
        <v>205</v>
      </c>
      <c r="BK1" t="s">
        <v>259</v>
      </c>
      <c r="BL1" t="s">
        <v>261</v>
      </c>
    </row>
    <row r="2" spans="1:64" s="101" customFormat="1">
      <c r="A2" s="101" t="s">
        <v>295</v>
      </c>
      <c r="B2" s="102">
        <f>様式1!J10</f>
        <v>0</v>
      </c>
      <c r="C2" s="101">
        <f>様式1!C12</f>
        <v>0</v>
      </c>
      <c r="D2" s="101">
        <f>様式1!C11</f>
        <v>0</v>
      </c>
      <c r="E2" s="101">
        <f>様式1!J11</f>
        <v>0</v>
      </c>
      <c r="F2" s="102">
        <f>様式2!D12</f>
        <v>0</v>
      </c>
      <c r="G2" s="102" t="e">
        <f>_xlfn.XLOOKUP(様式1!C16,マスターデータ!$B$21:$B$23,マスターデータ!A21:A23)</f>
        <v>#N/A</v>
      </c>
      <c r="H2" s="102" t="s">
        <v>262</v>
      </c>
      <c r="I2" s="102" t="s">
        <v>263</v>
      </c>
      <c r="J2" s="102" t="s">
        <v>263</v>
      </c>
      <c r="K2" s="102" t="e" vm="2">
        <f>IF(家計状況集計シート!E2="","",家計状況集計シート!E2)</f>
        <v>#VALUE!</v>
      </c>
      <c r="L2" s="102" t="str">
        <f>IF(家計状況集計シート!F2="","",家計状況集計シート!F2)</f>
        <v/>
      </c>
      <c r="M2" s="102" t="str">
        <f>IF(家計状況集計シート!G2="","",家計状況集計シート!G2)</f>
        <v/>
      </c>
      <c r="N2" s="102" t="str">
        <f>IF(家計状況集計シート!E3="","",家計状況集計シート!E3)</f>
        <v/>
      </c>
      <c r="O2" s="102" t="str">
        <f>IF(家計状況集計シート!F3="","",家計状況集計シート!F3)</f>
        <v/>
      </c>
      <c r="P2" s="102" t="str">
        <f>IF(家計状況集計シート!G3="","",家計状況集計シート!G3)</f>
        <v/>
      </c>
      <c r="Q2" s="102" t="str">
        <f>IF(家計状況集計シート!E4="","",家計状況集計シート!E4)</f>
        <v/>
      </c>
      <c r="R2" s="102" t="str">
        <f>IF(家計状況集計シート!F4="","",家計状況集計シート!F4)</f>
        <v/>
      </c>
      <c r="S2" s="102" t="str">
        <f>IF(家計状況集計シート!G4="","",家計状況集計シート!G4)</f>
        <v/>
      </c>
      <c r="T2" s="102"/>
      <c r="U2" s="102"/>
      <c r="V2" s="102"/>
      <c r="W2" s="102"/>
      <c r="X2" s="102"/>
      <c r="Y2" s="102"/>
      <c r="Z2" s="102"/>
      <c r="AA2" s="102"/>
      <c r="AB2" s="102"/>
      <c r="AC2" s="102" t="str">
        <f>IF(様式1_家庭状況!E17="","",様式1_家庭状況!E17)</f>
        <v/>
      </c>
      <c r="AD2" s="102" t="str">
        <f>_xlfn.XLOOKUP(様式1_家庭状況!O17,マスターデータ!B55,マスターデータ!A55,"",0)</f>
        <v/>
      </c>
      <c r="AE2" s="102" t="str">
        <f>IF(様式1_家庭状況!I17="","",様式1_家庭状況!I17)</f>
        <v/>
      </c>
      <c r="AF2" s="102" t="str">
        <f>IF(様式1_家庭状況!M17="","",様式1_家庭状況!M17)</f>
        <v/>
      </c>
      <c r="AG2" s="102" t="str">
        <f>IF(様式1_家庭状況!N17="","",様式1_家庭状況!N17)</f>
        <v/>
      </c>
      <c r="AH2" s="102" t="str">
        <f>IF(様式1_家庭状況!E18="","",様式1_家庭状況!E18)</f>
        <v/>
      </c>
      <c r="AI2" s="102" t="str">
        <f>_xlfn.XLOOKUP(様式1_家庭状況!O18,マスターデータ!B55,マスターデータ!A55,"",0)</f>
        <v/>
      </c>
      <c r="AJ2" s="102" t="str">
        <f>IF(様式1_家庭状況!I18="","",様式1_家庭状況!I18)</f>
        <v/>
      </c>
      <c r="AK2" s="102" t="str">
        <f>IF(様式1_家庭状況!M18="","",様式1_家庭状況!M18)</f>
        <v/>
      </c>
      <c r="AL2" s="102" t="str">
        <f>IF(様式1_家庭状況!N18="","",様式1_家庭状況!N18)</f>
        <v/>
      </c>
      <c r="AM2" s="102" t="str">
        <f>IF(様式1_家庭状況!E19="","",様式1_家庭状況!E19)</f>
        <v/>
      </c>
      <c r="AN2" s="102" t="str">
        <f>_xlfn.XLOOKUP(様式1_家庭状況!O19,マスターデータ!B55,マスターデータ!A55,"",0)</f>
        <v/>
      </c>
      <c r="AO2" s="102" t="str">
        <f>IF(様式1_家庭状況!I19="","",様式1_家庭状況!I19)</f>
        <v/>
      </c>
      <c r="AP2" s="102" t="str">
        <f>IF(様式1_家庭状況!M19="","",様式1_家庭状況!M19)</f>
        <v/>
      </c>
      <c r="AQ2" s="102" t="str">
        <f>IF(様式1_家庭状況!N19="","",様式1_家庭状況!N19)</f>
        <v/>
      </c>
      <c r="AR2" s="102" t="str">
        <f>IF(様式1_家庭状況!E20="","",様式1_家庭状況!E20)</f>
        <v/>
      </c>
      <c r="AS2" s="102" t="str">
        <f>_xlfn.XLOOKUP(様式1_家庭状況!O20,マスターデータ!B55,マスターデータ!A55,"",0)</f>
        <v/>
      </c>
      <c r="AT2" s="102" t="str">
        <f>IF(様式1_家庭状況!I20="","",様式1_家庭状況!I20)</f>
        <v/>
      </c>
      <c r="AU2" s="102" t="str">
        <f>IF(様式1_家庭状況!M20="","",様式1_家庭状況!M20)</f>
        <v/>
      </c>
      <c r="AV2" s="102" t="str">
        <f>IF(様式1_家庭状況!N20="","",様式1_家庭状況!N20)</f>
        <v/>
      </c>
      <c r="AW2" s="102" t="str">
        <f>IF(様式1_家庭状況!E21="","",様式1_家庭状況!E21)</f>
        <v/>
      </c>
      <c r="AX2" s="102" t="str">
        <f>_xlfn.XLOOKUP(様式1_家庭状況!O21,マスターデータ!B55,マスターデータ!A55,"",0)</f>
        <v/>
      </c>
      <c r="AY2" s="102" t="str">
        <f>IF(様式1_家庭状況!I21="","",様式1_家庭状況!I21)</f>
        <v/>
      </c>
      <c r="AZ2" s="102" t="str">
        <f>IF(様式1_家庭状況!M21="","",様式1_家庭状況!M21)</f>
        <v/>
      </c>
      <c r="BA2" s="102" t="str">
        <f>IF(様式1_家庭状況!N21="","",様式1_家庭状況!N21)</f>
        <v/>
      </c>
      <c r="BB2" s="102" t="str">
        <f>IF(様式1_家庭状況!E22="","",様式1_家庭状況!E22)</f>
        <v/>
      </c>
      <c r="BC2" s="102" t="str">
        <f>_xlfn.XLOOKUP(様式1_家庭状況!O22,マスターデータ!B55,マスターデータ!A55,"",0)</f>
        <v/>
      </c>
      <c r="BD2" s="102" t="str">
        <f>IF(様式1_家庭状況!I22="","",様式1_家庭状況!I22)</f>
        <v/>
      </c>
      <c r="BE2" s="102" t="str">
        <f>IF(様式1_家庭状況!M22="","",様式1_家庭状況!M22)</f>
        <v/>
      </c>
      <c r="BF2" s="102" t="str">
        <f>IF(様式1_家庭状況!N22="","",様式1_家庭状況!N22)</f>
        <v/>
      </c>
      <c r="BG2" s="102">
        <v>0</v>
      </c>
      <c r="BH2" s="102">
        <v>0</v>
      </c>
      <c r="BI2" s="102">
        <v>0</v>
      </c>
      <c r="BJ2" s="102">
        <v>0</v>
      </c>
      <c r="BK2" s="101" t="str">
        <f>マスターデータ!E2</f>
        <v>R8前期</v>
      </c>
    </row>
  </sheetData>
  <sheetProtection selectLockedCells="1"/>
  <phoneticPr fontId="2"/>
  <dataValidations count="2">
    <dataValidation type="whole" operator="lessThan" allowBlank="1" showInputMessage="1" showErrorMessage="1" sqref="M2 P2 S2 V2 Y2 AB2" xr:uid="{A0223BB7-910E-4867-81F7-918289D16B5D}">
      <formula1>23000000</formula1>
    </dataValidation>
    <dataValidation type="whole" allowBlank="1" showInputMessage="1" showErrorMessage="1" error="主たる家計支持者の別居等に係る支出の控除上限は\710,000です。" sqref="BG2" xr:uid="{2C984CF9-8F6B-49EC-A2B6-C54226BE848E}">
      <formula1>0</formula1>
      <formula2>710000</formula2>
    </dataValidation>
  </dataValidations>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3</vt:i4>
      </vt:variant>
    </vt:vector>
  </HeadingPairs>
  <TitlesOfParts>
    <vt:vector size="12" baseType="lpstr">
      <vt:lpstr>様式1</vt:lpstr>
      <vt:lpstr>様式1_家庭状況</vt:lpstr>
      <vt:lpstr>様式2</vt:lpstr>
      <vt:lpstr>様式3</vt:lpstr>
      <vt:lpstr>以降非表示、ブック保護→</vt:lpstr>
      <vt:lpstr>マスターデータ</vt:lpstr>
      <vt:lpstr>家計状況集計シート</vt:lpstr>
      <vt:lpstr>授業料入力シート</vt:lpstr>
      <vt:lpstr>申請者データ</vt:lpstr>
      <vt:lpstr>様式1!Print_Area</vt:lpstr>
      <vt:lpstr>様式1_家庭状況!Print_Area</vt:lpstr>
      <vt:lpstr>様式2!Print_Area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mitgaku33</dc:creator>
  <cp:lastModifiedBy>mitgaku02</cp:lastModifiedBy>
  <cp:lastPrinted>2025-12-27T10:28:58Z</cp:lastPrinted>
  <dcterms:created xsi:type="dcterms:W3CDTF">2021-12-23T04:19:15Z</dcterms:created>
  <dcterms:modified xsi:type="dcterms:W3CDTF">2026-01-27T02:48:56Z</dcterms:modified>
</cp:coreProperties>
</file>