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itgaku02\デスクトップ\授業料免除\※新様式\入学料変更点及び検討事項\4_ver3（最終版）\"/>
    </mc:Choice>
  </mc:AlternateContent>
  <xr:revisionPtr revIDLastSave="0" documentId="13_ncr:1_{32465C59-12B2-46FD-B19F-36041CB0005A}" xr6:coauthVersionLast="47" xr6:coauthVersionMax="47" xr10:uidLastSave="{00000000-0000-0000-0000-000000000000}"/>
  <workbookProtection workbookAlgorithmName="SHA-512" workbookHashValue="Wdr4HVqALLWCYcyqU5/AN4VFybcthqo8tUJonLsRHrTjvWNMUXx3v0l3tJ1y5+fXpqhJgsqVh+tUr48kFUnwjw==" workbookSaltValue="s2YuuvCW5y21YWaAUywAmA==" workbookSpinCount="100000" lockStructure="1"/>
  <bookViews>
    <workbookView xWindow="-98" yWindow="-98" windowWidth="28996" windowHeight="15675" tabRatio="816" xr2:uid="{3A711CD2-4975-497E-AA76-C7C728A2EDC1}"/>
  </bookViews>
  <sheets>
    <sheet name="様式1" sheetId="5" r:id="rId1"/>
    <sheet name="様式1_家庭状況" sheetId="10" r:id="rId2"/>
    <sheet name="様式1_家計状況" sheetId="13" r:id="rId3"/>
    <sheet name="様式2" sheetId="11" r:id="rId4"/>
    <sheet name="以降非表示、ブック保護→" sheetId="16" state="hidden" r:id="rId5"/>
    <sheet name="マスターデータ" sheetId="6" state="hidden" r:id="rId6"/>
    <sheet name="家計状況集計シート" sheetId="14" state="hidden" r:id="rId7"/>
    <sheet name="入学料入力シート" sheetId="17" state="hidden" r:id="rId8"/>
    <sheet name="授業料入力シート" sheetId="15" state="hidden" r:id="rId9"/>
    <sheet name="申請者データ" sheetId="18" state="hidden" r:id="rId10"/>
  </sheets>
  <definedNames>
    <definedName name="_xlnm.Print_Area" localSheetId="0">様式1!$A$1:$L$25</definedName>
    <definedName name="_xlnm.Print_Area" localSheetId="2">様式1_家計状況!$A$1:$J$30</definedName>
    <definedName name="_xlnm.Print_Area" localSheetId="1">様式1_家庭状況!$A$1:$P$44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L2" i="18" l="1"/>
  <c r="CM9" i="15"/>
  <c r="CM9" i="17"/>
  <c r="CQ42" i="17" s="1"/>
  <c r="G36" i="11"/>
  <c r="G25" i="11"/>
  <c r="A20" i="13" a="1"/>
  <c r="A20" i="13" s="1"/>
  <c r="J33" i="17" a="1"/>
  <c r="J33" i="17"/>
  <c r="A2" i="18"/>
  <c r="BF2" i="18"/>
  <c r="BE2" i="18"/>
  <c r="BD2" i="18"/>
  <c r="BC2" i="18"/>
  <c r="BB2" i="18"/>
  <c r="BA2" i="18"/>
  <c r="AZ2" i="18"/>
  <c r="AY2" i="18"/>
  <c r="AX2" i="18"/>
  <c r="AW2" i="18"/>
  <c r="AV2" i="18"/>
  <c r="AU2" i="18"/>
  <c r="AT2" i="18"/>
  <c r="AS2" i="18"/>
  <c r="AR2" i="18"/>
  <c r="AQ2" i="18"/>
  <c r="AP2" i="18"/>
  <c r="AO2" i="18"/>
  <c r="AN2" i="18"/>
  <c r="AM2" i="18"/>
  <c r="AL2" i="18"/>
  <c r="AK2" i="18"/>
  <c r="AJ2" i="18"/>
  <c r="AI2" i="18"/>
  <c r="AH2" i="18"/>
  <c r="AG2" i="18"/>
  <c r="AF2" i="18"/>
  <c r="AE2" i="18"/>
  <c r="AD2" i="18"/>
  <c r="AC2" i="18"/>
  <c r="AB2" i="18"/>
  <c r="AA2" i="18"/>
  <c r="Z2" i="18"/>
  <c r="BJ2" i="18"/>
  <c r="Y2" i="18"/>
  <c r="X2" i="18"/>
  <c r="W2" i="18"/>
  <c r="V2" i="18"/>
  <c r="U2" i="18"/>
  <c r="T2" i="18"/>
  <c r="BH2" i="18"/>
  <c r="S2" i="18"/>
  <c r="R2" i="18"/>
  <c r="Q2" i="18"/>
  <c r="BG2" i="18"/>
  <c r="P2" i="18"/>
  <c r="O2" i="18"/>
  <c r="N2" i="18"/>
  <c r="M2" i="18"/>
  <c r="L2" i="18"/>
  <c r="J2" i="18"/>
  <c r="I2" i="18"/>
  <c r="H2" i="18"/>
  <c r="G2" i="18"/>
  <c r="F2" i="18"/>
  <c r="C2" i="18"/>
  <c r="E2" i="18"/>
  <c r="D2" i="18"/>
  <c r="G34" i="17"/>
  <c r="CB42" i="17" s="1"/>
  <c r="F34" i="17"/>
  <c r="E34" i="17"/>
  <c r="BZ42" i="17" s="1"/>
  <c r="D34" i="17"/>
  <c r="BY42" i="17" s="1"/>
  <c r="C34" i="17"/>
  <c r="BX42" i="17" s="1"/>
  <c r="G32" i="17"/>
  <c r="BV42" i="17" s="1"/>
  <c r="F32" i="17"/>
  <c r="E32" i="17"/>
  <c r="D32" i="17"/>
  <c r="C32" i="17"/>
  <c r="G30" i="17"/>
  <c r="BP42" i="17" s="1"/>
  <c r="F30" i="17"/>
  <c r="BO42" i="17" s="1"/>
  <c r="E30" i="17"/>
  <c r="BN42" i="17" s="1"/>
  <c r="D30" i="17"/>
  <c r="BM42" i="17" s="1"/>
  <c r="C30" i="17"/>
  <c r="BL42" i="17" s="1"/>
  <c r="G28" i="17"/>
  <c r="BJ42" i="17" s="1"/>
  <c r="F28" i="17"/>
  <c r="E28" i="17"/>
  <c r="BH42" i="17" s="1"/>
  <c r="D28" i="17"/>
  <c r="BG42" i="17" s="1"/>
  <c r="C28" i="17"/>
  <c r="BF42" i="17" s="1"/>
  <c r="G26" i="17"/>
  <c r="BD42" i="17" s="1"/>
  <c r="F26" i="17"/>
  <c r="E26" i="17"/>
  <c r="BB42" i="17" s="1"/>
  <c r="D26" i="17"/>
  <c r="BA42" i="17" s="1"/>
  <c r="C26" i="17"/>
  <c r="AZ42" i="17" s="1"/>
  <c r="G24" i="17"/>
  <c r="F24" i="17"/>
  <c r="E24" i="17"/>
  <c r="D24" i="17"/>
  <c r="C24" i="17"/>
  <c r="AT42" i="17" s="1"/>
  <c r="I18" i="17"/>
  <c r="I14" i="17"/>
  <c r="I12" i="17"/>
  <c r="E20" i="17"/>
  <c r="D20" i="17"/>
  <c r="C20" i="17"/>
  <c r="E18" i="17"/>
  <c r="D18" i="17"/>
  <c r="C18" i="17"/>
  <c r="E16" i="17"/>
  <c r="D16" i="17"/>
  <c r="C16" i="17"/>
  <c r="AE42" i="17" s="1"/>
  <c r="E14" i="17"/>
  <c r="D14" i="17"/>
  <c r="C14" i="17"/>
  <c r="Z42" i="17" s="1"/>
  <c r="E12" i="17"/>
  <c r="D12" i="17"/>
  <c r="C12" i="17"/>
  <c r="U42" i="17"/>
  <c r="AJ42" i="17"/>
  <c r="E2" i="17"/>
  <c r="F42" i="17" s="1"/>
  <c r="C2" i="17"/>
  <c r="D42" i="17" s="1"/>
  <c r="J4" i="17"/>
  <c r="G4" i="17"/>
  <c r="F4" i="17"/>
  <c r="E4" i="17"/>
  <c r="D4" i="17"/>
  <c r="G42" i="17" s="1"/>
  <c r="C4" i="17"/>
  <c r="C42" i="17" s="1"/>
  <c r="L1" i="17" a="1"/>
  <c r="L1" i="17" s="1"/>
  <c r="CP42" i="17"/>
  <c r="CI42" i="17"/>
  <c r="BU42" i="17"/>
  <c r="BT42" i="17"/>
  <c r="BS42" i="17"/>
  <c r="BR42" i="17"/>
  <c r="AX42" i="17"/>
  <c r="AW42" i="17"/>
  <c r="AV42" i="17"/>
  <c r="AU42" i="17"/>
  <c r="AQ42" i="17"/>
  <c r="AP42" i="17"/>
  <c r="AO42" i="17"/>
  <c r="O42" i="17"/>
  <c r="N42" i="17"/>
  <c r="L42" i="17"/>
  <c r="K42" i="17"/>
  <c r="B42" i="17"/>
  <c r="H32" i="17" a="1"/>
  <c r="H32" i="17" s="1"/>
  <c r="BW42" i="17" s="1"/>
  <c r="H30" i="17" a="1"/>
  <c r="H30" i="17" s="1"/>
  <c r="BQ42" i="17" s="1"/>
  <c r="H24" i="17" a="1"/>
  <c r="H24" i="17" s="1"/>
  <c r="G20" i="17"/>
  <c r="AS42" i="17" s="1"/>
  <c r="F20" i="17"/>
  <c r="AR42" i="17" s="1"/>
  <c r="J16" i="17"/>
  <c r="K10" i="17"/>
  <c r="CF42" i="17" s="1"/>
  <c r="K6" i="17"/>
  <c r="I6" i="17"/>
  <c r="H6" i="17"/>
  <c r="L5" i="17"/>
  <c r="K5" i="17"/>
  <c r="I5" i="17"/>
  <c r="H5" i="17"/>
  <c r="CM27" i="17"/>
  <c r="E42" i="17"/>
  <c r="B12" i="11"/>
  <c r="A42" i="15"/>
  <c r="E4" i="15"/>
  <c r="CA42" i="17" l="1"/>
  <c r="H34" i="17" a="1"/>
  <c r="H34" i="17" s="1"/>
  <c r="CC42" i="17" s="1"/>
  <c r="BI42" i="17"/>
  <c r="H28" i="17" a="1"/>
  <c r="H28" i="17" s="1"/>
  <c r="BK42" i="17" s="1"/>
  <c r="BC42" i="17"/>
  <c r="H26" i="17" a="1"/>
  <c r="H26" i="17" s="1"/>
  <c r="CJ42" i="17"/>
  <c r="I19" i="17"/>
  <c r="J18" i="17"/>
  <c r="CH42" i="17"/>
  <c r="J14" i="17"/>
  <c r="CG42" i="17"/>
  <c r="J12" i="17"/>
  <c r="AB42" i="17"/>
  <c r="G14" i="17"/>
  <c r="AD42" i="17" s="1"/>
  <c r="AA42" i="17"/>
  <c r="F14" i="17"/>
  <c r="AC42" i="17" s="1"/>
  <c r="AL42" i="17"/>
  <c r="G18" i="17"/>
  <c r="AN42" i="17" s="1"/>
  <c r="F18" i="17"/>
  <c r="AM42" i="17" s="1"/>
  <c r="AK42" i="17"/>
  <c r="AG42" i="17"/>
  <c r="G16" i="17"/>
  <c r="AI42" i="17" s="1"/>
  <c r="AF42" i="17"/>
  <c r="F16" i="17"/>
  <c r="AH42" i="17" s="1"/>
  <c r="W42" i="17"/>
  <c r="G12" i="17"/>
  <c r="Y42" i="17" s="1"/>
  <c r="F12" i="17"/>
  <c r="X42" i="17" s="1"/>
  <c r="V42" i="17"/>
  <c r="J6" i="17"/>
  <c r="M42" i="17"/>
  <c r="J5" i="17"/>
  <c r="J42" i="17"/>
  <c r="G6" i="17"/>
  <c r="J10" i="17" s="1"/>
  <c r="CE42" i="17" s="1"/>
  <c r="G5" i="17"/>
  <c r="I42" i="17"/>
  <c r="F6" i="17"/>
  <c r="I10" i="17" s="1"/>
  <c r="F5" i="17"/>
  <c r="H42" i="17"/>
  <c r="E6" i="17"/>
  <c r="E5" i="17"/>
  <c r="CN42" i="17"/>
  <c r="AY42" i="17"/>
  <c r="A24" i="5"/>
  <c r="A3" i="5"/>
  <c r="G34" i="15"/>
  <c r="F34" i="15"/>
  <c r="E34" i="15"/>
  <c r="D34" i="15"/>
  <c r="C34" i="15"/>
  <c r="G32" i="15"/>
  <c r="F32" i="15"/>
  <c r="E32" i="15"/>
  <c r="D32" i="15"/>
  <c r="C32" i="15"/>
  <c r="G30" i="15"/>
  <c r="F30" i="15"/>
  <c r="E30" i="15"/>
  <c r="D30" i="15"/>
  <c r="C30" i="15"/>
  <c r="G28" i="15"/>
  <c r="F28" i="15"/>
  <c r="E28" i="15"/>
  <c r="D28" i="15"/>
  <c r="C28" i="15"/>
  <c r="G26" i="15"/>
  <c r="F26" i="15"/>
  <c r="E26" i="15"/>
  <c r="D26" i="15"/>
  <c r="C26" i="15"/>
  <c r="G24" i="15"/>
  <c r="F24" i="15"/>
  <c r="E24" i="15"/>
  <c r="D24" i="15"/>
  <c r="C24" i="15"/>
  <c r="I18" i="15"/>
  <c r="I14" i="15"/>
  <c r="I12" i="15"/>
  <c r="J4" i="15"/>
  <c r="G35" i="11"/>
  <c r="G34" i="11"/>
  <c r="J10" i="10"/>
  <c r="L34" i="10"/>
  <c r="G4" i="15"/>
  <c r="F4" i="15"/>
  <c r="B4" i="15"/>
  <c r="L1" i="15" s="1" a="1"/>
  <c r="L1" i="15" s="1"/>
  <c r="C4" i="15"/>
  <c r="E2" i="15"/>
  <c r="C2" i="15"/>
  <c r="BE42" i="17" l="1"/>
  <c r="J30" i="17"/>
  <c r="CM42" i="17" s="1"/>
  <c r="CD42" i="17"/>
  <c r="J27" i="17"/>
  <c r="CM14" i="17" s="1"/>
  <c r="CQ42" i="15"/>
  <c r="CJ42" i="15"/>
  <c r="CI42" i="15"/>
  <c r="CH42" i="15"/>
  <c r="CG42" i="15"/>
  <c r="CB42" i="15"/>
  <c r="CA42" i="15"/>
  <c r="BZ42" i="15"/>
  <c r="BY42" i="15"/>
  <c r="BX42" i="15"/>
  <c r="BV42" i="15"/>
  <c r="BU42" i="15"/>
  <c r="BT42" i="15"/>
  <c r="BS42" i="15"/>
  <c r="BR42" i="15"/>
  <c r="BP42" i="15"/>
  <c r="BO42" i="15"/>
  <c r="BN42" i="15"/>
  <c r="BM42" i="15"/>
  <c r="BL42" i="15"/>
  <c r="BJ42" i="15"/>
  <c r="BI42" i="15"/>
  <c r="BH42" i="15"/>
  <c r="BG42" i="15"/>
  <c r="BF42" i="15"/>
  <c r="BD42" i="15"/>
  <c r="BC42" i="15"/>
  <c r="BB42" i="15"/>
  <c r="BA42" i="15"/>
  <c r="AZ42" i="15"/>
  <c r="AX42" i="15"/>
  <c r="AW42" i="15"/>
  <c r="AV42" i="15"/>
  <c r="AU42" i="15"/>
  <c r="AT42" i="15"/>
  <c r="O42" i="15"/>
  <c r="N42" i="15"/>
  <c r="M42" i="15"/>
  <c r="L42" i="15"/>
  <c r="K42" i="15"/>
  <c r="J42" i="15"/>
  <c r="I42" i="15"/>
  <c r="H42" i="15"/>
  <c r="B42" i="15"/>
  <c r="H34" i="15" a="1"/>
  <c r="H34" i="15" s="1"/>
  <c r="CC42" i="15" s="1"/>
  <c r="H32" i="15" a="1"/>
  <c r="H32" i="15" s="1"/>
  <c r="BW42" i="15" s="1"/>
  <c r="H30" i="15" a="1"/>
  <c r="H30" i="15" s="1"/>
  <c r="BQ42" i="15" s="1"/>
  <c r="H28" i="15" a="1"/>
  <c r="H28" i="15" s="1"/>
  <c r="BK42" i="15" s="1"/>
  <c r="H26" i="15" a="1"/>
  <c r="H26" i="15" s="1"/>
  <c r="BE42" i="15" s="1"/>
  <c r="H24" i="15" a="1"/>
  <c r="H24" i="15" s="1"/>
  <c r="I19" i="15"/>
  <c r="J18" i="15"/>
  <c r="J16" i="15"/>
  <c r="J14" i="15"/>
  <c r="J12" i="15"/>
  <c r="K6" i="15"/>
  <c r="J6" i="15"/>
  <c r="I6" i="15"/>
  <c r="H6" i="15"/>
  <c r="G6" i="15"/>
  <c r="J10" i="15" s="1"/>
  <c r="CE42" i="15" s="1"/>
  <c r="F6" i="15"/>
  <c r="I10" i="15" s="1"/>
  <c r="E6" i="15"/>
  <c r="L5" i="15"/>
  <c r="K5" i="15"/>
  <c r="J5" i="15"/>
  <c r="I5" i="15"/>
  <c r="H5" i="15"/>
  <c r="G5" i="15"/>
  <c r="F5" i="15"/>
  <c r="E5" i="15"/>
  <c r="C42" i="15"/>
  <c r="CM27" i="15"/>
  <c r="F42" i="15"/>
  <c r="E42" i="15"/>
  <c r="D42" i="15"/>
  <c r="B13" i="11"/>
  <c r="G29" i="11"/>
  <c r="L38" i="10"/>
  <c r="L39" i="10"/>
  <c r="L37" i="10"/>
  <c r="G33" i="11"/>
  <c r="G32" i="11"/>
  <c r="G28" i="11"/>
  <c r="G27" i="11"/>
  <c r="G26" i="11"/>
  <c r="G21" i="11"/>
  <c r="G20" i="11"/>
  <c r="C5" i="6"/>
  <c r="B5" i="6"/>
  <c r="E4" i="6"/>
  <c r="D4" i="6"/>
  <c r="D12" i="14"/>
  <c r="A12" i="14"/>
  <c r="D11" i="14"/>
  <c r="A11" i="14"/>
  <c r="D10" i="14"/>
  <c r="A10" i="14"/>
  <c r="D9" i="14"/>
  <c r="A9" i="14"/>
  <c r="A8" i="14"/>
  <c r="C8" i="14"/>
  <c r="D8" i="14"/>
  <c r="G10" i="11"/>
  <c r="A12" i="10" a="1"/>
  <c r="A12" i="10" s="1"/>
  <c r="G12" i="11"/>
  <c r="G11" i="11"/>
  <c r="A13" i="14"/>
  <c r="D7" i="14"/>
  <c r="C7" i="14"/>
  <c r="D6" i="14"/>
  <c r="C6" i="14"/>
  <c r="D5" i="14"/>
  <c r="C5" i="14"/>
  <c r="D4" i="14"/>
  <c r="C4" i="14"/>
  <c r="D3" i="14"/>
  <c r="C3" i="14"/>
  <c r="D2" i="14"/>
  <c r="C2" i="14"/>
  <c r="A7" i="14"/>
  <c r="A6" i="14"/>
  <c r="A5" i="14"/>
  <c r="A4" i="14"/>
  <c r="A3" i="14"/>
  <c r="A2" i="14"/>
  <c r="F17" i="13" a="1"/>
  <c r="F17" i="13" s="1"/>
  <c r="B8" i="14" s="1"/>
  <c r="F16" i="13" a="1"/>
  <c r="F16" i="13" s="1"/>
  <c r="B7" i="14" s="1"/>
  <c r="F15" i="13" a="1"/>
  <c r="F15" i="13" s="1"/>
  <c r="B6" i="14" s="1"/>
  <c r="F14" i="13" a="1"/>
  <c r="F14" i="13" s="1"/>
  <c r="B5" i="14" s="1"/>
  <c r="F13" i="13" a="1"/>
  <c r="F13" i="13" s="1"/>
  <c r="B4" i="14" s="1"/>
  <c r="F12" i="13" a="1"/>
  <c r="F12" i="13" s="1"/>
  <c r="B3" i="14" s="1"/>
  <c r="F11" i="13" a="1"/>
  <c r="F11" i="13" s="1"/>
  <c r="B2" i="14" s="1"/>
  <c r="C6" i="13"/>
  <c r="H5" i="13"/>
  <c r="C5" i="13"/>
  <c r="H4" i="13"/>
  <c r="D4" i="13"/>
  <c r="C4" i="13"/>
  <c r="D6" i="11"/>
  <c r="J5" i="11"/>
  <c r="D5" i="11"/>
  <c r="J4" i="11"/>
  <c r="E4" i="11"/>
  <c r="D4" i="11"/>
  <c r="C16" i="10"/>
  <c r="CR42" i="15" s="1"/>
  <c r="N26" i="10"/>
  <c r="F26" i="10"/>
  <c r="D4" i="15" s="1"/>
  <c r="G42" i="15" s="1"/>
  <c r="F6" i="10"/>
  <c r="N5" i="10"/>
  <c r="F5" i="10"/>
  <c r="N4" i="10"/>
  <c r="H4" i="10"/>
  <c r="F4" i="10"/>
  <c r="F2" i="14" l="1" a="1"/>
  <c r="F2" i="14" s="1"/>
  <c r="A1" i="15"/>
  <c r="CP42" i="15" s="1"/>
  <c r="A1" i="17"/>
  <c r="CO42" i="17" s="1"/>
  <c r="BK2" i="18"/>
  <c r="CL42" i="17"/>
  <c r="A18" i="5"/>
  <c r="G18" i="5"/>
  <c r="A21" i="5"/>
  <c r="K33" i="15" a="1"/>
  <c r="K33" i="15" s="1"/>
  <c r="CO42" i="15" s="1"/>
  <c r="D5" i="6"/>
  <c r="CD42" i="15"/>
  <c r="J27" i="15"/>
  <c r="CL42" i="15" s="1"/>
  <c r="J30" i="15"/>
  <c r="CM42" i="15" s="1"/>
  <c r="AY42" i="15"/>
  <c r="J33" i="15" a="1"/>
  <c r="J33" i="15" s="1"/>
  <c r="CN42" i="15" s="1"/>
  <c r="G35" i="14" l="1" a="1"/>
  <c r="G35" i="14" s="1"/>
  <c r="G36" i="14" a="1"/>
  <c r="G36" i="14" s="1"/>
  <c r="G37" i="14" a="1"/>
  <c r="G37" i="14" s="1"/>
  <c r="G26" i="14" a="1"/>
  <c r="G26" i="14" s="1"/>
  <c r="G25" i="14" a="1"/>
  <c r="G25" i="14" s="1"/>
  <c r="G23" i="14" a="1"/>
  <c r="G23" i="14" s="1"/>
  <c r="G20" i="14" a="1"/>
  <c r="G20" i="14" s="1"/>
  <c r="G33" i="14" a="1"/>
  <c r="G33" i="14" s="1"/>
  <c r="G32" i="14" a="1"/>
  <c r="G32" i="14" s="1"/>
  <c r="G30" i="14" a="1"/>
  <c r="G30" i="14" s="1"/>
  <c r="G27" i="14" a="1"/>
  <c r="G27" i="14" s="1"/>
  <c r="G4" i="14" a="1"/>
  <c r="G4" i="14" s="1"/>
  <c r="G7" i="14" a="1"/>
  <c r="G7" i="14" s="1"/>
  <c r="G12" i="14" a="1"/>
  <c r="G12" i="14" s="1"/>
  <c r="G14" i="14" a="1"/>
  <c r="G14" i="14" s="1"/>
  <c r="G16" i="14" a="1"/>
  <c r="G16" i="14" s="1"/>
  <c r="G31" i="14" a="1"/>
  <c r="G31" i="14" s="1"/>
  <c r="G28" i="14" a="1"/>
  <c r="G28" i="14" s="1"/>
  <c r="G24" i="14" a="1"/>
  <c r="G24" i="14" s="1"/>
  <c r="G22" i="14" a="1"/>
  <c r="G22" i="14" s="1"/>
  <c r="G21" i="14" a="1"/>
  <c r="G21" i="14" s="1"/>
  <c r="G3" i="14" a="1"/>
  <c r="G3" i="14" s="1"/>
  <c r="G5" i="14" a="1"/>
  <c r="G5" i="14" s="1"/>
  <c r="G8" i="14" a="1"/>
  <c r="G8" i="14" s="1"/>
  <c r="G10" i="14" a="1"/>
  <c r="G10" i="14" s="1"/>
  <c r="G17" i="14" a="1"/>
  <c r="G17" i="14" s="1"/>
  <c r="G18" i="14" a="1"/>
  <c r="G18" i="14" s="1"/>
  <c r="G19" i="14" a="1"/>
  <c r="G19" i="14" s="1"/>
  <c r="G6" i="14" a="1"/>
  <c r="G6" i="14" s="1"/>
  <c r="G9" i="14" a="1"/>
  <c r="G9" i="14" s="1"/>
  <c r="G11" i="14" a="1"/>
  <c r="G11" i="14" s="1"/>
  <c r="G13" i="14" a="1"/>
  <c r="G13" i="14" s="1"/>
  <c r="G15" i="14" a="1"/>
  <c r="G15" i="14" s="1"/>
  <c r="G2" i="14" a="1"/>
  <c r="G29" i="14" a="1"/>
  <c r="G29" i="14" s="1"/>
  <c r="G34" i="14" a="1"/>
  <c r="G34" i="14" s="1"/>
  <c r="G2" i="14" l="1"/>
  <c r="K2" i="14" s="1" a="1"/>
  <c r="E10" i="17" l="1"/>
  <c r="D10" i="17"/>
  <c r="D20" i="15"/>
  <c r="C14" i="15"/>
  <c r="Z42" i="15" s="1"/>
  <c r="E18" i="15"/>
  <c r="C12" i="15"/>
  <c r="U42" i="15" s="1"/>
  <c r="D18" i="15"/>
  <c r="E16" i="15"/>
  <c r="D12" i="15"/>
  <c r="C18" i="15"/>
  <c r="AJ42" i="15" s="1"/>
  <c r="E20" i="15"/>
  <c r="D16" i="15"/>
  <c r="E14" i="15"/>
  <c r="D14" i="15"/>
  <c r="E12" i="15"/>
  <c r="C20" i="15"/>
  <c r="AO42" i="15" s="1"/>
  <c r="C16" i="15"/>
  <c r="AE42" i="15" s="1"/>
  <c r="E10" i="15"/>
  <c r="D10" i="15"/>
  <c r="K2" i="14"/>
  <c r="K2" i="18" s="1"/>
  <c r="G10" i="17" l="1"/>
  <c r="R42" i="17"/>
  <c r="Q42" i="17"/>
  <c r="F10" i="17"/>
  <c r="S42" i="17" s="1"/>
  <c r="C10" i="15"/>
  <c r="P42" i="15" s="1"/>
  <c r="C10" i="17"/>
  <c r="P42" i="17" s="1"/>
  <c r="AG42" i="15"/>
  <c r="AB42" i="15"/>
  <c r="AQ42" i="15"/>
  <c r="AK42" i="15"/>
  <c r="F18" i="15"/>
  <c r="AM42" i="15" s="1"/>
  <c r="AP42" i="15"/>
  <c r="F20" i="15"/>
  <c r="AR42" i="15" s="1"/>
  <c r="F14" i="15"/>
  <c r="AC42" i="15" s="1"/>
  <c r="AA42" i="15"/>
  <c r="AF42" i="15"/>
  <c r="F16" i="15"/>
  <c r="AH42" i="15" s="1"/>
  <c r="AL42" i="15"/>
  <c r="V42" i="15"/>
  <c r="F12" i="15"/>
  <c r="X42" i="15" s="1"/>
  <c r="W42" i="15"/>
  <c r="Q42" i="15"/>
  <c r="F10" i="15"/>
  <c r="S42" i="15" s="1"/>
  <c r="R42" i="15"/>
  <c r="T42" i="17" l="1"/>
  <c r="J24" i="17"/>
  <c r="G20" i="15"/>
  <c r="AS42" i="15" s="1"/>
  <c r="G14" i="15"/>
  <c r="G18" i="15"/>
  <c r="AN42" i="15" s="1"/>
  <c r="G16" i="15"/>
  <c r="AI42" i="15" s="1"/>
  <c r="G12" i="15"/>
  <c r="Y42" i="15" s="1"/>
  <c r="G10" i="15"/>
  <c r="CK42" i="17" l="1"/>
  <c r="AD42" i="15"/>
  <c r="K10" i="15"/>
  <c r="CF42" i="15" s="1"/>
  <c r="T42" i="15"/>
  <c r="J24" i="15"/>
  <c r="CM6" i="15" l="1"/>
  <c r="CK42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養田学</author>
  </authors>
  <commentList>
    <comment ref="O26" authorId="0" shapeId="0" xr:uid="{4CBDBB7C-F0A3-475F-B418-097021B1E7F4}">
      <text>
        <r>
          <rPr>
            <b/>
            <sz val="10"/>
            <color indexed="39"/>
            <rFont val="MS P ゴシック"/>
            <family val="3"/>
            <charset val="128"/>
          </rPr>
          <t>独立生計者の場合は、「自宅通学」を選択してください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養田学</author>
  </authors>
  <commentList>
    <comment ref="B10" authorId="0" shapeId="0" xr:uid="{6C9010B8-6095-4E87-9AD8-BA43843E2E24}">
      <text>
        <r>
          <rPr>
            <b/>
            <sz val="10"/>
            <color indexed="39"/>
            <rFont val="MS P ゴシック"/>
            <family val="3"/>
            <charset val="128"/>
          </rPr>
          <t>次のいずれかを記入</t>
        </r>
        <r>
          <rPr>
            <b/>
            <sz val="10"/>
            <color indexed="81"/>
            <rFont val="MS P ゴシック"/>
            <family val="3"/>
            <charset val="128"/>
          </rPr>
          <t xml:space="preserve">
</t>
        </r>
        <r>
          <rPr>
            <sz val="10"/>
            <color indexed="37"/>
            <rFont val="MS P ゴシック"/>
            <family val="3"/>
            <charset val="128"/>
          </rPr>
          <t>・源泉徴収票の「支払金額」
・給与支払証明書の「（3）年間支払（予定）額」</t>
        </r>
      </text>
    </comment>
    <comment ref="I10" authorId="0" shapeId="0" xr:uid="{F93A0962-9C4A-42E9-A5FB-890886B8C9C5}">
      <text>
        <r>
          <rPr>
            <b/>
            <sz val="10"/>
            <color indexed="39"/>
            <rFont val="MS P ゴシック"/>
            <family val="3"/>
            <charset val="128"/>
          </rPr>
          <t>確定申告書に「所得金額等」欄に記載のある次の項目の合計を記入</t>
        </r>
        <r>
          <rPr>
            <b/>
            <sz val="10"/>
            <color indexed="81"/>
            <rFont val="MS P ゴシック"/>
            <family val="3"/>
            <charset val="128"/>
          </rPr>
          <t xml:space="preserve">
</t>
        </r>
        <r>
          <rPr>
            <sz val="10"/>
            <color indexed="37"/>
            <rFont val="MS P ゴシック"/>
            <family val="3"/>
            <charset val="128"/>
          </rPr>
          <t>・「営業等」「農業」「不動産」「利子」「配当」</t>
        </r>
      </text>
    </comment>
    <comment ref="J10" authorId="0" shapeId="0" xr:uid="{A213002C-7F4A-4F70-BF61-3A573027E1C5}">
      <text>
        <r>
          <rPr>
            <b/>
            <sz val="10"/>
            <color indexed="39"/>
            <rFont val="MS P ゴシック"/>
            <family val="3"/>
            <charset val="128"/>
          </rPr>
          <t>Spring研究奨励費は、本欄に記載してください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<sst xmlns="http://schemas.openxmlformats.org/spreadsheetml/2006/main" count="703" uniqueCount="304">
  <si>
    <t>　　室蘭工業大学長　　殿</t>
    <rPh sb="2" eb="9">
      <t>ムロランコウギョウダイガクチョウ</t>
    </rPh>
    <rPh sb="11" eb="12">
      <t>ドノ</t>
    </rPh>
    <phoneticPr fontId="2"/>
  </si>
  <si>
    <t>家族及び所得</t>
    <rPh sb="0" eb="2">
      <t>カゾク</t>
    </rPh>
    <rPh sb="2" eb="3">
      <t>オヨ</t>
    </rPh>
    <rPh sb="4" eb="6">
      <t>ショトク</t>
    </rPh>
    <phoneticPr fontId="12"/>
  </si>
  <si>
    <t>（様式1）</t>
    <rPh sb="1" eb="3">
      <t>ヨウシキ</t>
    </rPh>
    <phoneticPr fontId="2"/>
  </si>
  <si>
    <t>←yyyy/mm/dd</t>
    <phoneticPr fontId="2"/>
  </si>
  <si>
    <t>入学年度</t>
  </si>
  <si>
    <t>学科・専攻名</t>
    <phoneticPr fontId="2"/>
  </si>
  <si>
    <t>氏　　名</t>
    <phoneticPr fontId="2"/>
  </si>
  <si>
    <t>住　　所</t>
    <phoneticPr fontId="2"/>
  </si>
  <si>
    <t>令和</t>
    <rPh sb="0" eb="2">
      <t>レイワ</t>
    </rPh>
    <phoneticPr fontId="2"/>
  </si>
  <si>
    <t>年度</t>
    <phoneticPr fontId="2"/>
  </si>
  <si>
    <t>学年</t>
    <phoneticPr fontId="2"/>
  </si>
  <si>
    <t>年</t>
    <rPh sb="0" eb="1">
      <t>ネン</t>
    </rPh>
    <phoneticPr fontId="2"/>
  </si>
  <si>
    <t>（本人）　　　　※必ず本人が記入してください</t>
    <phoneticPr fontId="2"/>
  </si>
  <si>
    <t>創造工学科</t>
    <rPh sb="0" eb="5">
      <t>ソウゾウコウガッカ</t>
    </rPh>
    <phoneticPr fontId="2"/>
  </si>
  <si>
    <t>環境創生工学系専攻</t>
    <rPh sb="0" eb="2">
      <t>カンキョウ</t>
    </rPh>
    <rPh sb="2" eb="4">
      <t>ソウセイ</t>
    </rPh>
    <rPh sb="4" eb="6">
      <t>コウガク</t>
    </rPh>
    <rPh sb="6" eb="7">
      <t>ケイ</t>
    </rPh>
    <rPh sb="7" eb="9">
      <t>センコウ</t>
    </rPh>
    <phoneticPr fontId="2"/>
  </si>
  <si>
    <t>情報電子工学系専攻</t>
    <phoneticPr fontId="2"/>
  </si>
  <si>
    <t>工学専攻</t>
    <rPh sb="0" eb="4">
      <t>コウガクセンコウ</t>
    </rPh>
    <phoneticPr fontId="2"/>
  </si>
  <si>
    <t>システム理化学科</t>
    <rPh sb="4" eb="7">
      <t>リカガク</t>
    </rPh>
    <rPh sb="7" eb="8">
      <t>カ</t>
    </rPh>
    <phoneticPr fontId="2"/>
  </si>
  <si>
    <t>学科</t>
    <rPh sb="0" eb="2">
      <t>ガッカ</t>
    </rPh>
    <phoneticPr fontId="2"/>
  </si>
  <si>
    <t>申請区分</t>
    <phoneticPr fontId="2"/>
  </si>
  <si>
    <t>免除結果</t>
    <rPh sb="0" eb="4">
      <t>メンジョケッカ</t>
    </rPh>
    <phoneticPr fontId="2"/>
  </si>
  <si>
    <t>元号</t>
    <rPh sb="0" eb="2">
      <t>ゲンゴウ</t>
    </rPh>
    <phoneticPr fontId="2"/>
  </si>
  <si>
    <t>生産システム工学系専攻</t>
    <rPh sb="9" eb="11">
      <t>センコウ</t>
    </rPh>
    <phoneticPr fontId="2"/>
  </si>
  <si>
    <t>申請日：</t>
    <rPh sb="0" eb="2">
      <t>シンセイ</t>
    </rPh>
    <rPh sb="2" eb="3">
      <t>ビ</t>
    </rPh>
    <phoneticPr fontId="2"/>
  </si>
  <si>
    <t>本人</t>
    <rPh sb="0" eb="2">
      <t>ホンニン</t>
    </rPh>
    <phoneticPr fontId="2"/>
  </si>
  <si>
    <t>該否</t>
    <rPh sb="0" eb="2">
      <t>ガイヒ</t>
    </rPh>
    <phoneticPr fontId="2"/>
  </si>
  <si>
    <t>□</t>
  </si>
  <si>
    <t>□</t>
    <phoneticPr fontId="2"/>
  </si>
  <si>
    <t>■</t>
    <phoneticPr fontId="2"/>
  </si>
  <si>
    <t>入学年度</t>
    <phoneticPr fontId="2"/>
  </si>
  <si>
    <t>電話番号</t>
    <phoneticPr fontId="2"/>
  </si>
  <si>
    <t>あなたは独立生計ですか</t>
    <phoneticPr fontId="2"/>
  </si>
  <si>
    <t>親の扶養から外れている</t>
    <phoneticPr fontId="2"/>
  </si>
  <si>
    <t>世帯主である</t>
    <phoneticPr fontId="2"/>
  </si>
  <si>
    <t>自分の収入のみで生活している</t>
    <phoneticPr fontId="2"/>
  </si>
  <si>
    <t>勤務先（就職年月）</t>
    <rPh sb="0" eb="3">
      <t>キンムサキ</t>
    </rPh>
    <rPh sb="4" eb="8">
      <t>シュウショクネンゲツ</t>
    </rPh>
    <phoneticPr fontId="12"/>
  </si>
  <si>
    <t>職業</t>
    <rPh sb="0" eb="2">
      <t>ショクギョウ</t>
    </rPh>
    <phoneticPr fontId="12"/>
  </si>
  <si>
    <t>年齢</t>
    <rPh sb="0" eb="2">
      <t>ネンレイ</t>
    </rPh>
    <phoneticPr fontId="12"/>
  </si>
  <si>
    <t>氏名</t>
    <rPh sb="0" eb="2">
      <t>シメイ</t>
    </rPh>
    <phoneticPr fontId="12"/>
  </si>
  <si>
    <t>続柄</t>
    <rPh sb="0" eb="2">
      <t>ゾクガラ</t>
    </rPh>
    <phoneticPr fontId="12"/>
  </si>
  <si>
    <t>父</t>
    <rPh sb="0" eb="1">
      <t>チチ</t>
    </rPh>
    <phoneticPr fontId="2"/>
  </si>
  <si>
    <t>母</t>
    <rPh sb="0" eb="1">
      <t>ハハ</t>
    </rPh>
    <phoneticPr fontId="2"/>
  </si>
  <si>
    <t>就学者・乳幼児</t>
    <rPh sb="0" eb="3">
      <t>シュウガクシャ</t>
    </rPh>
    <phoneticPr fontId="12"/>
  </si>
  <si>
    <t>就学者等を除く家族</t>
    <rPh sb="0" eb="3">
      <t>シュウガクシャ</t>
    </rPh>
    <rPh sb="3" eb="4">
      <t>トウ</t>
    </rPh>
    <rPh sb="5" eb="6">
      <t>ノゾ</t>
    </rPh>
    <rPh sb="7" eb="9">
      <t>カゾク</t>
    </rPh>
    <phoneticPr fontId="12"/>
  </si>
  <si>
    <t>通学区分</t>
    <phoneticPr fontId="2"/>
  </si>
  <si>
    <t>学校名</t>
    <phoneticPr fontId="2"/>
  </si>
  <si>
    <t>室蘭工業大学</t>
    <phoneticPr fontId="2"/>
  </si>
  <si>
    <t>（昭和・平成・令和　　年　月）</t>
    <rPh sb="1" eb="3">
      <t>ショウワ</t>
    </rPh>
    <rPh sb="4" eb="6">
      <t>ヘイセイ</t>
    </rPh>
    <rPh sb="7" eb="9">
      <t>レイワ</t>
    </rPh>
    <phoneticPr fontId="2"/>
  </si>
  <si>
    <t>（昭和・平成・令和　　年　月）</t>
    <phoneticPr fontId="2"/>
  </si>
  <si>
    <t>通学区分</t>
    <rPh sb="0" eb="4">
      <t>ツウガククブン</t>
    </rPh>
    <phoneticPr fontId="2"/>
  </si>
  <si>
    <t>学校形態</t>
    <rPh sb="0" eb="2">
      <t>ガッコウ</t>
    </rPh>
    <rPh sb="2" eb="4">
      <t>ケイタイ</t>
    </rPh>
    <phoneticPr fontId="2"/>
  </si>
  <si>
    <t>私立</t>
    <rPh sb="0" eb="2">
      <t>シリツ</t>
    </rPh>
    <phoneticPr fontId="2"/>
  </si>
  <si>
    <t>自宅通学</t>
    <rPh sb="0" eb="2">
      <t>ジタク</t>
    </rPh>
    <rPh sb="2" eb="4">
      <t>ツウガク</t>
    </rPh>
    <phoneticPr fontId="2"/>
  </si>
  <si>
    <t>自宅外通学</t>
    <rPh sb="0" eb="3">
      <t>ジタクガイ</t>
    </rPh>
    <phoneticPr fontId="2"/>
  </si>
  <si>
    <t>免除のみ</t>
    <phoneticPr fontId="2"/>
  </si>
  <si>
    <t>徴収猶予のみ</t>
    <phoneticPr fontId="2"/>
  </si>
  <si>
    <t>両方とも</t>
    <phoneticPr fontId="2"/>
  </si>
  <si>
    <t>兄</t>
    <rPh sb="0" eb="1">
      <t>アニ</t>
    </rPh>
    <phoneticPr fontId="2"/>
  </si>
  <si>
    <t>姉</t>
    <rPh sb="0" eb="1">
      <t>アネ</t>
    </rPh>
    <phoneticPr fontId="2"/>
  </si>
  <si>
    <t>弟</t>
    <rPh sb="0" eb="1">
      <t>オトウト</t>
    </rPh>
    <phoneticPr fontId="2"/>
  </si>
  <si>
    <t>妹</t>
    <rPh sb="0" eb="1">
      <t>イモウト</t>
    </rPh>
    <phoneticPr fontId="2"/>
  </si>
  <si>
    <t>祖父</t>
    <rPh sb="0" eb="2">
      <t>ソフ</t>
    </rPh>
    <phoneticPr fontId="2"/>
  </si>
  <si>
    <t>祖母</t>
    <rPh sb="0" eb="2">
      <t>ソボ</t>
    </rPh>
    <phoneticPr fontId="2"/>
  </si>
  <si>
    <t>続柄</t>
    <rPh sb="0" eb="2">
      <t>ゾクガラ</t>
    </rPh>
    <phoneticPr fontId="2"/>
  </si>
  <si>
    <t>国・公立</t>
    <rPh sb="0" eb="1">
      <t>クニ</t>
    </rPh>
    <rPh sb="2" eb="4">
      <t>コウリツ</t>
    </rPh>
    <phoneticPr fontId="2"/>
  </si>
  <si>
    <t>叔父</t>
    <rPh sb="0" eb="2">
      <t>オジ</t>
    </rPh>
    <phoneticPr fontId="2"/>
  </si>
  <si>
    <t>叔母</t>
    <rPh sb="0" eb="2">
      <t>オバ</t>
    </rPh>
    <phoneticPr fontId="2"/>
  </si>
  <si>
    <t>夫</t>
    <rPh sb="0" eb="1">
      <t>オット</t>
    </rPh>
    <phoneticPr fontId="2"/>
  </si>
  <si>
    <t>妻</t>
    <rPh sb="0" eb="1">
      <t>ツマ</t>
    </rPh>
    <phoneticPr fontId="2"/>
  </si>
  <si>
    <t>国・公立</t>
    <phoneticPr fontId="2"/>
  </si>
  <si>
    <t>大学生</t>
    <rPh sb="0" eb="3">
      <t>ダイガクセイ</t>
    </rPh>
    <phoneticPr fontId="1"/>
  </si>
  <si>
    <t>学　　年</t>
    <phoneticPr fontId="2"/>
  </si>
  <si>
    <t>学校区分</t>
    <rPh sb="0" eb="4">
      <t>ガッコウクブン</t>
    </rPh>
    <phoneticPr fontId="2"/>
  </si>
  <si>
    <t>小学生</t>
    <rPh sb="0" eb="3">
      <t>ショウガクセイ</t>
    </rPh>
    <phoneticPr fontId="2"/>
  </si>
  <si>
    <t>中学生</t>
    <rPh sb="0" eb="3">
      <t>チュウガクセイ</t>
    </rPh>
    <phoneticPr fontId="2"/>
  </si>
  <si>
    <t>高校生</t>
    <rPh sb="0" eb="2">
      <t>コウコウ</t>
    </rPh>
    <rPh sb="2" eb="3">
      <t>セイ</t>
    </rPh>
    <phoneticPr fontId="2"/>
  </si>
  <si>
    <t>高専学生</t>
    <rPh sb="0" eb="2">
      <t>コウセン</t>
    </rPh>
    <rPh sb="2" eb="4">
      <t>ガクセイ</t>
    </rPh>
    <phoneticPr fontId="2"/>
  </si>
  <si>
    <t>大学生</t>
    <rPh sb="0" eb="3">
      <t>ダイガクセイ</t>
    </rPh>
    <phoneticPr fontId="2"/>
  </si>
  <si>
    <t>母子父子世帯</t>
    <phoneticPr fontId="2"/>
  </si>
  <si>
    <t>遺族年金</t>
  </si>
  <si>
    <t>児童扶養手当</t>
  </si>
  <si>
    <t>父　　親</t>
    <phoneticPr fontId="2"/>
  </si>
  <si>
    <t>母　　親</t>
    <phoneticPr fontId="2"/>
  </si>
  <si>
    <t>養 育 費</t>
    <phoneticPr fontId="2"/>
  </si>
  <si>
    <t>該否記号</t>
    <rPh sb="0" eb="2">
      <t>ガイヒ</t>
    </rPh>
    <rPh sb="2" eb="4">
      <t>キゴウ</t>
    </rPh>
    <phoneticPr fontId="2"/>
  </si>
  <si>
    <t>該当</t>
    <rPh sb="0" eb="2">
      <t>ガイトウ</t>
    </rPh>
    <phoneticPr fontId="2"/>
  </si>
  <si>
    <t>非該当</t>
    <rPh sb="0" eb="3">
      <t>ヒガイトウ</t>
    </rPh>
    <phoneticPr fontId="2"/>
  </si>
  <si>
    <t>生別</t>
    <rPh sb="0" eb="2">
      <t>セイベツ</t>
    </rPh>
    <phoneticPr fontId="2"/>
  </si>
  <si>
    <t>死別</t>
    <rPh sb="0" eb="2">
      <t>シベツ</t>
    </rPh>
    <phoneticPr fontId="2"/>
  </si>
  <si>
    <t>有</t>
    <rPh sb="0" eb="1">
      <t>アリ</t>
    </rPh>
    <phoneticPr fontId="2"/>
  </si>
  <si>
    <t>無</t>
    <rPh sb="0" eb="1">
      <t>ナシ</t>
    </rPh>
    <phoneticPr fontId="2"/>
  </si>
  <si>
    <t>※「該当」の場合は、以下を記入してください。</t>
    <phoneticPr fontId="2"/>
  </si>
  <si>
    <t>障害年金</t>
    <phoneticPr fontId="2"/>
  </si>
  <si>
    <t>手帳番号</t>
    <phoneticPr fontId="2"/>
  </si>
  <si>
    <t>氏名</t>
    <phoneticPr fontId="2"/>
  </si>
  <si>
    <t>特別児童扶養手当</t>
    <phoneticPr fontId="2"/>
  </si>
  <si>
    <t>提出書類チェック表</t>
    <rPh sb="0" eb="2">
      <t>テイシュツ</t>
    </rPh>
    <rPh sb="2" eb="4">
      <t>ショルイ</t>
    </rPh>
    <rPh sb="8" eb="9">
      <t>ヒョウ</t>
    </rPh>
    <phoneticPr fontId="2"/>
  </si>
  <si>
    <t>申請者
チェック欄</t>
    <rPh sb="0" eb="3">
      <t>シンセイシャ</t>
    </rPh>
    <rPh sb="8" eb="9">
      <t>ラン</t>
    </rPh>
    <phoneticPr fontId="2"/>
  </si>
  <si>
    <t>担当者
チェック欄</t>
    <rPh sb="0" eb="3">
      <t>タントウシャ</t>
    </rPh>
    <rPh sb="8" eb="9">
      <t>ラン</t>
    </rPh>
    <phoneticPr fontId="2"/>
  </si>
  <si>
    <t>備考・補足</t>
    <rPh sb="0" eb="2">
      <t>ビコウ</t>
    </rPh>
    <rPh sb="3" eb="5">
      <t>ホソク</t>
    </rPh>
    <phoneticPr fontId="2"/>
  </si>
  <si>
    <t>提出書類チェック表（様式2）</t>
    <rPh sb="0" eb="2">
      <t>テイシュツ</t>
    </rPh>
    <rPh sb="2" eb="4">
      <t>ショルイ</t>
    </rPh>
    <rPh sb="8" eb="9">
      <t>ヒョウ</t>
    </rPh>
    <phoneticPr fontId="2"/>
  </si>
  <si>
    <t>該当者のみ提出</t>
    <rPh sb="0" eb="3">
      <t>ガイトウシャ</t>
    </rPh>
    <rPh sb="5" eb="7">
      <t>テイシュツ</t>
    </rPh>
    <phoneticPr fontId="2"/>
  </si>
  <si>
    <t>給与支払証明書（様式3）</t>
  </si>
  <si>
    <t>退職証明書（様式4）</t>
  </si>
  <si>
    <t>確定申告書（第1表、第2表）</t>
    <phoneticPr fontId="2"/>
  </si>
  <si>
    <t>納税証明書（様式その2）</t>
    <phoneticPr fontId="2"/>
  </si>
  <si>
    <t>住民税の申告書</t>
  </si>
  <si>
    <t>年金に関する書類</t>
  </si>
  <si>
    <t>児童手当に関する書類</t>
  </si>
  <si>
    <t>雇用保険受給資格者証</t>
  </si>
  <si>
    <t>生活保護に関する書類</t>
  </si>
  <si>
    <t>無職無収入証明書（様式5）</t>
  </si>
  <si>
    <t>在学証明書</t>
  </si>
  <si>
    <t>申立書</t>
    <rPh sb="0" eb="3">
      <t>モウシタテショ</t>
    </rPh>
    <phoneticPr fontId="2"/>
  </si>
  <si>
    <t>メモ欄：</t>
    <rPh sb="2" eb="3">
      <t>ラン</t>
    </rPh>
    <phoneticPr fontId="2"/>
  </si>
  <si>
    <t>円/月</t>
    <rPh sb="0" eb="1">
      <t>エン</t>
    </rPh>
    <rPh sb="2" eb="3">
      <t>ツキ</t>
    </rPh>
    <phoneticPr fontId="2"/>
  </si>
  <si>
    <t>家庭状況調書</t>
    <rPh sb="0" eb="2">
      <t>カテイ</t>
    </rPh>
    <rPh sb="2" eb="4">
      <t>ジョウキョウ</t>
    </rPh>
    <rPh sb="4" eb="6">
      <t>チョウショ</t>
    </rPh>
    <phoneticPr fontId="2"/>
  </si>
  <si>
    <t>家計状況調書</t>
    <rPh sb="0" eb="2">
      <t>カケイ</t>
    </rPh>
    <rPh sb="2" eb="4">
      <t>ジョウキョウ</t>
    </rPh>
    <rPh sb="4" eb="6">
      <t>チョウショ</t>
    </rPh>
    <phoneticPr fontId="2"/>
  </si>
  <si>
    <t>給与</t>
    <rPh sb="0" eb="2">
      <t>キュウヨ</t>
    </rPh>
    <phoneticPr fontId="2"/>
  </si>
  <si>
    <t>年金</t>
    <rPh sb="0" eb="2">
      <t>ネンキン</t>
    </rPh>
    <phoneticPr fontId="2"/>
  </si>
  <si>
    <t>児童手当</t>
    <rPh sb="0" eb="4">
      <t>ジドウテアテ</t>
    </rPh>
    <phoneticPr fontId="2"/>
  </si>
  <si>
    <t>児童扶養手当</t>
    <rPh sb="0" eb="6">
      <t>ジドウフヨウテアテ</t>
    </rPh>
    <phoneticPr fontId="2"/>
  </si>
  <si>
    <t>失業手当</t>
    <rPh sb="0" eb="4">
      <t>シツギョウテアテ</t>
    </rPh>
    <phoneticPr fontId="2"/>
  </si>
  <si>
    <t>給付奨学金</t>
    <rPh sb="0" eb="2">
      <t>キュウフ</t>
    </rPh>
    <rPh sb="2" eb="5">
      <t>ショウガクキン</t>
    </rPh>
    <phoneticPr fontId="2"/>
  </si>
  <si>
    <t>退職金</t>
    <rPh sb="0" eb="3">
      <t>タイショクキン</t>
    </rPh>
    <phoneticPr fontId="2"/>
  </si>
  <si>
    <t>保険金</t>
    <rPh sb="0" eb="3">
      <t>ホケンキン</t>
    </rPh>
    <phoneticPr fontId="2"/>
  </si>
  <si>
    <t>資産譲渡</t>
    <rPh sb="0" eb="4">
      <t>シサンジョウト</t>
    </rPh>
    <phoneticPr fontId="2"/>
  </si>
  <si>
    <t>養育費</t>
    <rPh sb="0" eb="3">
      <t>ヨウイクヒ</t>
    </rPh>
    <phoneticPr fontId="2"/>
  </si>
  <si>
    <t>営業所得</t>
    <rPh sb="0" eb="2">
      <t>エイギョウ</t>
    </rPh>
    <rPh sb="2" eb="4">
      <t>ショトク</t>
    </rPh>
    <phoneticPr fontId="2"/>
  </si>
  <si>
    <t>左記以外</t>
    <rPh sb="0" eb="4">
      <t>サキイガイ</t>
    </rPh>
    <phoneticPr fontId="2"/>
  </si>
  <si>
    <t>年</t>
    <phoneticPr fontId="2"/>
  </si>
  <si>
    <t>カンマ結合</t>
    <rPh sb="3" eb="5">
      <t>ケツゴウ</t>
    </rPh>
    <phoneticPr fontId="2"/>
  </si>
  <si>
    <t>収入種別</t>
    <rPh sb="0" eb="4">
      <t>シュウニュウシュベツ</t>
    </rPh>
    <phoneticPr fontId="2"/>
  </si>
  <si>
    <t>金額</t>
    <rPh sb="0" eb="2">
      <t>キンガク</t>
    </rPh>
    <phoneticPr fontId="2"/>
  </si>
  <si>
    <t>臨時所得</t>
    <rPh sb="0" eb="2">
      <t>リンジ</t>
    </rPh>
    <rPh sb="2" eb="4">
      <t>ショトク</t>
    </rPh>
    <phoneticPr fontId="2"/>
  </si>
  <si>
    <t>【学部生（留学生以外）のみ必須】
高校等卒業後2年を超えて入学していますか</t>
    <rPh sb="1" eb="4">
      <t>ガクブセイ</t>
    </rPh>
    <rPh sb="5" eb="8">
      <t>リュウガクセイ</t>
    </rPh>
    <rPh sb="8" eb="10">
      <t>イガイ</t>
    </rPh>
    <rPh sb="13" eb="15">
      <t>ヒッスウ</t>
    </rPh>
    <phoneticPr fontId="2"/>
  </si>
  <si>
    <t>世帯</t>
    <rPh sb="0" eb="2">
      <t>セタイ</t>
    </rPh>
    <phoneticPr fontId="2"/>
  </si>
  <si>
    <t>東日本大震災で申請者又は学資負担者が被災しましたか</t>
    <rPh sb="0" eb="6">
      <t>ヒガシニホンダイシンサイ</t>
    </rPh>
    <rPh sb="7" eb="10">
      <t>シンセイシャ</t>
    </rPh>
    <rPh sb="10" eb="11">
      <t>マタ</t>
    </rPh>
    <rPh sb="12" eb="17">
      <t>ガクシフタンシャ</t>
    </rPh>
    <rPh sb="18" eb="20">
      <t>ヒサイ</t>
    </rPh>
    <phoneticPr fontId="2"/>
  </si>
  <si>
    <t>　以下について、提出書類を基に記入してください。</t>
    <rPh sb="8" eb="12">
      <t>テイシュツショルイ</t>
    </rPh>
    <rPh sb="13" eb="14">
      <t>モト</t>
    </rPh>
    <rPh sb="15" eb="17">
      <t>キニュウ</t>
    </rPh>
    <phoneticPr fontId="2"/>
  </si>
  <si>
    <t>※ 公租公課等の経費は控除してください。</t>
    <phoneticPr fontId="2"/>
  </si>
  <si>
    <t>長期療養費</t>
    <rPh sb="0" eb="2">
      <t>チョウキ</t>
    </rPh>
    <rPh sb="2" eb="5">
      <t>リョウヨウヒ</t>
    </rPh>
    <phoneticPr fontId="12"/>
  </si>
  <si>
    <t>単身赴任経費</t>
    <rPh sb="0" eb="4">
      <t>タンシンフニン</t>
    </rPh>
    <rPh sb="4" eb="6">
      <t>ケイヒ</t>
    </rPh>
    <phoneticPr fontId="2"/>
  </si>
  <si>
    <t>【特別控除額（単位：円）】</t>
    <rPh sb="1" eb="3">
      <t>トクベツ</t>
    </rPh>
    <rPh sb="3" eb="5">
      <t>コウジョ</t>
    </rPh>
    <rPh sb="5" eb="6">
      <t>ガク</t>
    </rPh>
    <phoneticPr fontId="2"/>
  </si>
  <si>
    <t>実施学期</t>
    <rPh sb="0" eb="2">
      <t>ジッシ</t>
    </rPh>
    <rPh sb="2" eb="4">
      <t>ガッキ</t>
    </rPh>
    <phoneticPr fontId="2"/>
  </si>
  <si>
    <t>実施前学期</t>
    <rPh sb="0" eb="2">
      <t>ジッシ</t>
    </rPh>
    <rPh sb="2" eb="3">
      <t>ゼン</t>
    </rPh>
    <rPh sb="3" eb="5">
      <t>ガッキ</t>
    </rPh>
    <phoneticPr fontId="2"/>
  </si>
  <si>
    <t>この申請書の記載事項は事実と相違ありません。この申請書の記載事項に事実と相違があった場合は、減免や支払の猶予を取り消されることがあるとともに、その全額の支払を求められることがあることを承知しています。</t>
    <phoneticPr fontId="2"/>
  </si>
  <si>
    <t>年度</t>
    <rPh sb="0" eb="2">
      <t>ネンド</t>
    </rPh>
    <phoneticPr fontId="2"/>
  </si>
  <si>
    <t>学期</t>
    <rPh sb="0" eb="2">
      <t>ガッキ</t>
    </rPh>
    <phoneticPr fontId="2"/>
  </si>
  <si>
    <t>略</t>
    <rPh sb="0" eb="1">
      <t>リャク</t>
    </rPh>
    <phoneticPr fontId="2"/>
  </si>
  <si>
    <t>結合</t>
    <rPh sb="0" eb="2">
      <t>ケツゴウ</t>
    </rPh>
    <phoneticPr fontId="2"/>
  </si>
  <si>
    <t>前期</t>
    <rPh sb="0" eb="2">
      <t>ゼンキ</t>
    </rPh>
    <phoneticPr fontId="2"/>
  </si>
  <si>
    <t>後期</t>
    <rPh sb="0" eb="2">
      <t>コウキ</t>
    </rPh>
    <phoneticPr fontId="2"/>
  </si>
  <si>
    <t>障害者のいる世帯</t>
    <rPh sb="2" eb="3">
      <t>シャ</t>
    </rPh>
    <rPh sb="6" eb="8">
      <t>セタイ</t>
    </rPh>
    <phoneticPr fontId="2"/>
  </si>
  <si>
    <t>　以下について記入又は該当する場合は■にしてください。</t>
    <rPh sb="7" eb="9">
      <t>キニュウ</t>
    </rPh>
    <rPh sb="9" eb="10">
      <t>マタ</t>
    </rPh>
    <rPh sb="11" eb="13">
      <t>ガイトウ</t>
    </rPh>
    <rPh sb="15" eb="17">
      <t>バアイ</t>
    </rPh>
    <phoneticPr fontId="2"/>
  </si>
  <si>
    <t>営業所得等</t>
    <rPh sb="0" eb="2">
      <t>エイギョウ</t>
    </rPh>
    <rPh sb="2" eb="4">
      <t>ショトク</t>
    </rPh>
    <rPh sb="4" eb="5">
      <t>トウ</t>
    </rPh>
    <phoneticPr fontId="2"/>
  </si>
  <si>
    <t>【様式1に使用データ】</t>
    <rPh sb="5" eb="7">
      <t>シヨウ</t>
    </rPh>
    <phoneticPr fontId="2"/>
  </si>
  <si>
    <t>【様式1_家庭状況に使用データ】</t>
    <rPh sb="10" eb="12">
      <t>シヨウ</t>
    </rPh>
    <phoneticPr fontId="2"/>
  </si>
  <si>
    <t>生活保護費</t>
    <rPh sb="0" eb="2">
      <t>セイカツ</t>
    </rPh>
    <rPh sb="2" eb="5">
      <t>ホゴヒ</t>
    </rPh>
    <phoneticPr fontId="2"/>
  </si>
  <si>
    <t>児童扶養手当に関する書類</t>
    <phoneticPr fontId="2"/>
  </si>
  <si>
    <t>（様式2）</t>
    <rPh sb="1" eb="3">
      <t>ヨウシキ</t>
    </rPh>
    <phoneticPr fontId="2"/>
  </si>
  <si>
    <t>長期療養関係（様式6）</t>
    <phoneticPr fontId="2"/>
  </si>
  <si>
    <t>（診断書）</t>
    <phoneticPr fontId="2"/>
  </si>
  <si>
    <t>（領収書）</t>
    <phoneticPr fontId="2"/>
  </si>
  <si>
    <t>単身赴任関係（様式7）</t>
    <phoneticPr fontId="2"/>
  </si>
  <si>
    <t>（保険金等明細書）</t>
    <rPh sb="1" eb="4">
      <t>ホケンキン</t>
    </rPh>
    <rPh sb="4" eb="5">
      <t>トウ</t>
    </rPh>
    <rPh sb="5" eb="7">
      <t>メイサイ</t>
    </rPh>
    <rPh sb="7" eb="8">
      <t>ショ</t>
    </rPh>
    <phoneticPr fontId="2"/>
  </si>
  <si>
    <t>申請者全員が提出</t>
    <rPh sb="0" eb="3">
      <t>シンセイシャ</t>
    </rPh>
    <rPh sb="3" eb="5">
      <t>ゼンイン</t>
    </rPh>
    <rPh sb="6" eb="8">
      <t>テイシュツ</t>
    </rPh>
    <phoneticPr fontId="2"/>
  </si>
  <si>
    <t>被災状況報告書（様式8）</t>
    <phoneticPr fontId="2"/>
  </si>
  <si>
    <t>（被災証明書等）</t>
    <rPh sb="6" eb="7">
      <t>トウ</t>
    </rPh>
    <phoneticPr fontId="2"/>
  </si>
  <si>
    <t>学籍番号</t>
    <rPh sb="0" eb="4">
      <t>ガクセキバンゴウ</t>
    </rPh>
    <phoneticPr fontId="2"/>
  </si>
  <si>
    <t>氏名</t>
    <rPh sb="0" eb="2">
      <t>シメイ</t>
    </rPh>
    <phoneticPr fontId="2"/>
  </si>
  <si>
    <t>世帯人数</t>
    <rPh sb="0" eb="4">
      <t>セタイニンズウ</t>
    </rPh>
    <phoneticPr fontId="2"/>
  </si>
  <si>
    <t>申請区分</t>
    <rPh sb="0" eb="2">
      <t>シンセイ</t>
    </rPh>
    <rPh sb="2" eb="4">
      <t>クブン</t>
    </rPh>
    <phoneticPr fontId="2"/>
  </si>
  <si>
    <t>母子・父子</t>
    <rPh sb="0" eb="2">
      <t>ボシ</t>
    </rPh>
    <rPh sb="3" eb="5">
      <t>フシ</t>
    </rPh>
    <phoneticPr fontId="2"/>
  </si>
  <si>
    <t>多子世帯</t>
    <rPh sb="0" eb="2">
      <t>タシ</t>
    </rPh>
    <rPh sb="2" eb="4">
      <t>セタイ</t>
    </rPh>
    <phoneticPr fontId="2"/>
  </si>
  <si>
    <t>生活保護</t>
    <rPh sb="0" eb="4">
      <t>セイカツホゴ</t>
    </rPh>
    <phoneticPr fontId="2"/>
  </si>
  <si>
    <t>大規模災害被災</t>
    <rPh sb="0" eb="7">
      <t>ダイキボサイガイヒサイ</t>
    </rPh>
    <phoneticPr fontId="2"/>
  </si>
  <si>
    <t>書類不備等</t>
    <rPh sb="0" eb="4">
      <t>ショルイフビ</t>
    </rPh>
    <rPh sb="4" eb="5">
      <t>トウ</t>
    </rPh>
    <phoneticPr fontId="2"/>
  </si>
  <si>
    <t>課税区分</t>
    <rPh sb="0" eb="4">
      <t>カゼイクブン</t>
    </rPh>
    <phoneticPr fontId="2"/>
  </si>
  <si>
    <t>≪世帯収入情報≫</t>
    <rPh sb="1" eb="5">
      <t>セタイシュウニュウ</t>
    </rPh>
    <rPh sb="5" eb="7">
      <t>ジョウホウ</t>
    </rPh>
    <phoneticPr fontId="2"/>
  </si>
  <si>
    <t>≪特別控除情報≫</t>
    <rPh sb="1" eb="5">
      <t>トクベツコウジョ</t>
    </rPh>
    <rPh sb="5" eb="7">
      <t>ジョウホウ</t>
    </rPh>
    <phoneticPr fontId="2"/>
  </si>
  <si>
    <t>特記事項(過年度・独立生計・大規模災害被災の場合はその旨必ず入力)</t>
    <rPh sb="0" eb="4">
      <t>トッキジコウ</t>
    </rPh>
    <rPh sb="5" eb="8">
      <t>カネンド</t>
    </rPh>
    <rPh sb="9" eb="13">
      <t>ドクリツセイケイ</t>
    </rPh>
    <rPh sb="14" eb="19">
      <t>ダイキボサイガイ</t>
    </rPh>
    <rPh sb="19" eb="21">
      <t>ヒサイ</t>
    </rPh>
    <rPh sb="22" eb="24">
      <t>バアイ</t>
    </rPh>
    <rPh sb="27" eb="28">
      <t>ムネ</t>
    </rPh>
    <rPh sb="28" eb="29">
      <t>カナラ</t>
    </rPh>
    <rPh sb="30" eb="32">
      <t>ニュウリョク</t>
    </rPh>
    <phoneticPr fontId="2"/>
  </si>
  <si>
    <t>続柄1</t>
    <rPh sb="0" eb="2">
      <t>ツヅキガラ</t>
    </rPh>
    <phoneticPr fontId="2"/>
  </si>
  <si>
    <t>収入種別1</t>
    <rPh sb="0" eb="2">
      <t>シュウニュウ</t>
    </rPh>
    <rPh sb="2" eb="4">
      <t>シュベツ</t>
    </rPh>
    <phoneticPr fontId="2"/>
  </si>
  <si>
    <t>収入金額1</t>
    <rPh sb="0" eb="4">
      <t>シュウニュウキンガク</t>
    </rPh>
    <phoneticPr fontId="2"/>
  </si>
  <si>
    <t>必要経費1</t>
    <rPh sb="0" eb="4">
      <t>ヒツヨウケイヒ</t>
    </rPh>
    <phoneticPr fontId="2"/>
  </si>
  <si>
    <t>所得1</t>
    <rPh sb="0" eb="2">
      <t>ショトク</t>
    </rPh>
    <phoneticPr fontId="2"/>
  </si>
  <si>
    <t>申請者の通学区分</t>
    <rPh sb="0" eb="3">
      <t>シンセイシャ</t>
    </rPh>
    <rPh sb="4" eb="8">
      <t>ツウガククブン</t>
    </rPh>
    <phoneticPr fontId="2"/>
  </si>
  <si>
    <t>母子・父子世帯</t>
    <rPh sb="0" eb="2">
      <t>ボシ</t>
    </rPh>
    <rPh sb="3" eb="5">
      <t>フシ</t>
    </rPh>
    <rPh sb="5" eb="7">
      <t>セタイ</t>
    </rPh>
    <phoneticPr fontId="2"/>
  </si>
  <si>
    <t>父母以外の収入</t>
    <rPh sb="0" eb="2">
      <t>フボ</t>
    </rPh>
    <rPh sb="2" eb="4">
      <t>イガイ</t>
    </rPh>
    <rPh sb="5" eb="7">
      <t>シュウニュウ</t>
    </rPh>
    <phoneticPr fontId="2"/>
  </si>
  <si>
    <t>不明</t>
    <rPh sb="0" eb="2">
      <t>フメイ</t>
    </rPh>
    <phoneticPr fontId="2"/>
  </si>
  <si>
    <t>続柄2</t>
    <rPh sb="0" eb="2">
      <t>ツヅキガラ</t>
    </rPh>
    <phoneticPr fontId="2"/>
  </si>
  <si>
    <t>収入種別2</t>
    <rPh sb="0" eb="2">
      <t>シュウニュウ</t>
    </rPh>
    <rPh sb="2" eb="4">
      <t>シュベツ</t>
    </rPh>
    <phoneticPr fontId="2"/>
  </si>
  <si>
    <t>収入金額2</t>
    <rPh sb="0" eb="4">
      <t>シュウニュウキンガク</t>
    </rPh>
    <phoneticPr fontId="2"/>
  </si>
  <si>
    <t>必要経費2</t>
    <rPh sb="0" eb="4">
      <t>ヒツヨウケイヒ</t>
    </rPh>
    <phoneticPr fontId="2"/>
  </si>
  <si>
    <t>所得2</t>
    <rPh sb="0" eb="2">
      <t>ショトク</t>
    </rPh>
    <phoneticPr fontId="2"/>
  </si>
  <si>
    <t>家計支持者の単身赴任等に係る支出</t>
    <rPh sb="0" eb="2">
      <t>カケイ</t>
    </rPh>
    <rPh sb="2" eb="5">
      <t>シジシャ</t>
    </rPh>
    <rPh sb="6" eb="10">
      <t>タンシンフニン</t>
    </rPh>
    <rPh sb="10" eb="11">
      <t>トウ</t>
    </rPh>
    <rPh sb="12" eb="13">
      <t>カカ</t>
    </rPh>
    <rPh sb="14" eb="16">
      <t>シシュツ</t>
    </rPh>
    <phoneticPr fontId="2"/>
  </si>
  <si>
    <t>※参考(前回入力特記事項)</t>
    <rPh sb="1" eb="3">
      <t>サンコウ</t>
    </rPh>
    <rPh sb="4" eb="6">
      <t>ゼンカイ</t>
    </rPh>
    <rPh sb="6" eb="8">
      <t>ニュウリョク</t>
    </rPh>
    <rPh sb="8" eb="12">
      <t>トッキジコウ</t>
    </rPh>
    <phoneticPr fontId="2"/>
  </si>
  <si>
    <t>続柄3</t>
    <rPh sb="0" eb="2">
      <t>ツヅキガラ</t>
    </rPh>
    <phoneticPr fontId="2"/>
  </si>
  <si>
    <t>収入種別3</t>
    <rPh sb="0" eb="2">
      <t>シュウニュウ</t>
    </rPh>
    <rPh sb="2" eb="4">
      <t>シュベツ</t>
    </rPh>
    <phoneticPr fontId="2"/>
  </si>
  <si>
    <t>収入金額3</t>
    <rPh sb="0" eb="4">
      <t>シュウニュウキンガク</t>
    </rPh>
    <phoneticPr fontId="2"/>
  </si>
  <si>
    <t>必要経費3</t>
    <rPh sb="0" eb="4">
      <t>ヒツヨウケイヒ</t>
    </rPh>
    <phoneticPr fontId="2"/>
  </si>
  <si>
    <t>所得3</t>
    <rPh sb="0" eb="2">
      <t>ショトク</t>
    </rPh>
    <phoneticPr fontId="2"/>
  </si>
  <si>
    <t>長期療養に係る支出</t>
    <phoneticPr fontId="2"/>
  </si>
  <si>
    <t>続柄4</t>
    <rPh sb="0" eb="2">
      <t>ツヅキガラ</t>
    </rPh>
    <phoneticPr fontId="2"/>
  </si>
  <si>
    <t>収入種別4</t>
    <rPh sb="0" eb="2">
      <t>シュウニュウ</t>
    </rPh>
    <rPh sb="2" eb="4">
      <t>シュベツ</t>
    </rPh>
    <phoneticPr fontId="2"/>
  </si>
  <si>
    <t>収入金額4</t>
    <rPh sb="0" eb="4">
      <t>シュウニュウキンガク</t>
    </rPh>
    <phoneticPr fontId="2"/>
  </si>
  <si>
    <t>必要経費4</t>
    <rPh sb="0" eb="4">
      <t>ヒツヨウケイヒ</t>
    </rPh>
    <phoneticPr fontId="2"/>
  </si>
  <si>
    <t>所得4</t>
    <rPh sb="0" eb="2">
      <t>ショトク</t>
    </rPh>
    <phoneticPr fontId="2"/>
  </si>
  <si>
    <t>風水害等の被害額</t>
    <rPh sb="0" eb="4">
      <t>フウスイガイトウ</t>
    </rPh>
    <rPh sb="5" eb="7">
      <t>ヒガイ</t>
    </rPh>
    <rPh sb="7" eb="8">
      <t>ガク</t>
    </rPh>
    <phoneticPr fontId="2"/>
  </si>
  <si>
    <t>続柄5</t>
    <rPh sb="0" eb="2">
      <t>ツヅキガラ</t>
    </rPh>
    <phoneticPr fontId="2"/>
  </si>
  <si>
    <t>収入種別5</t>
    <rPh sb="0" eb="2">
      <t>シュウニュウ</t>
    </rPh>
    <rPh sb="2" eb="4">
      <t>シュベツ</t>
    </rPh>
    <phoneticPr fontId="2"/>
  </si>
  <si>
    <t>収入金額5</t>
    <rPh sb="0" eb="4">
      <t>シュウニュウキンガク</t>
    </rPh>
    <phoneticPr fontId="2"/>
  </si>
  <si>
    <t>必要経費5</t>
    <rPh sb="0" eb="4">
      <t>ヒツヨウケイヒ</t>
    </rPh>
    <phoneticPr fontId="2"/>
  </si>
  <si>
    <t>所得5</t>
    <rPh sb="0" eb="2">
      <t>ショトク</t>
    </rPh>
    <phoneticPr fontId="2"/>
  </si>
  <si>
    <t>障害者数</t>
    <rPh sb="0" eb="2">
      <t>ショウガイ</t>
    </rPh>
    <rPh sb="2" eb="3">
      <t>シャ</t>
    </rPh>
    <rPh sb="3" eb="4">
      <t>スウ</t>
    </rPh>
    <phoneticPr fontId="2"/>
  </si>
  <si>
    <t>続柄6</t>
    <rPh sb="0" eb="2">
      <t>ツヅキガラ</t>
    </rPh>
    <phoneticPr fontId="2"/>
  </si>
  <si>
    <t>収入種別6</t>
    <rPh sb="0" eb="2">
      <t>シュウニュウ</t>
    </rPh>
    <rPh sb="2" eb="4">
      <t>シュベツ</t>
    </rPh>
    <phoneticPr fontId="2"/>
  </si>
  <si>
    <t>収入金額6</t>
    <rPh sb="0" eb="4">
      <t>シュウニュウキンガク</t>
    </rPh>
    <phoneticPr fontId="2"/>
  </si>
  <si>
    <t>必要経費6</t>
    <rPh sb="0" eb="4">
      <t>ヒツヨウケイヒ</t>
    </rPh>
    <phoneticPr fontId="2"/>
  </si>
  <si>
    <t>所得6</t>
    <rPh sb="0" eb="2">
      <t>ショトク</t>
    </rPh>
    <phoneticPr fontId="2"/>
  </si>
  <si>
    <t>≪就学者に関する控除情報≫</t>
    <rPh sb="1" eb="4">
      <t>シュウガクシャ</t>
    </rPh>
    <rPh sb="5" eb="6">
      <t>カン</t>
    </rPh>
    <rPh sb="8" eb="10">
      <t>コウジョ</t>
    </rPh>
    <rPh sb="10" eb="12">
      <t>ジョウホウ</t>
    </rPh>
    <phoneticPr fontId="2"/>
  </si>
  <si>
    <t>就学者1</t>
    <rPh sb="0" eb="3">
      <t>シュウガクシャ</t>
    </rPh>
    <phoneticPr fontId="2"/>
  </si>
  <si>
    <t>通学区分1</t>
    <rPh sb="0" eb="4">
      <t>ツウガククブン</t>
    </rPh>
    <phoneticPr fontId="2"/>
  </si>
  <si>
    <t>設置区分1</t>
    <rPh sb="0" eb="2">
      <t>セッチ</t>
    </rPh>
    <rPh sb="2" eb="4">
      <t>クブン</t>
    </rPh>
    <phoneticPr fontId="2"/>
  </si>
  <si>
    <t>学校区分1</t>
    <rPh sb="0" eb="4">
      <t>ガッコウクブン</t>
    </rPh>
    <phoneticPr fontId="2"/>
  </si>
  <si>
    <t>学年1</t>
    <rPh sb="0" eb="2">
      <t>ガクネン</t>
    </rPh>
    <phoneticPr fontId="2"/>
  </si>
  <si>
    <t>控除額1</t>
    <rPh sb="0" eb="3">
      <t>コウジョガク</t>
    </rPh>
    <phoneticPr fontId="2"/>
  </si>
  <si>
    <t>総所得金額</t>
    <rPh sb="0" eb="5">
      <t>ソウショトクキンガク</t>
    </rPh>
    <phoneticPr fontId="2"/>
  </si>
  <si>
    <t>就学者2</t>
    <rPh sb="0" eb="3">
      <t>シュウガクシャ</t>
    </rPh>
    <phoneticPr fontId="2"/>
  </si>
  <si>
    <t>通学区分2</t>
    <rPh sb="0" eb="4">
      <t>ツウガククブン</t>
    </rPh>
    <phoneticPr fontId="2"/>
  </si>
  <si>
    <t>設置区分2</t>
    <rPh sb="0" eb="2">
      <t>セッチ</t>
    </rPh>
    <rPh sb="2" eb="4">
      <t>クブン</t>
    </rPh>
    <phoneticPr fontId="2"/>
  </si>
  <si>
    <t>学校区分2</t>
    <rPh sb="0" eb="4">
      <t>ガッコウクブン</t>
    </rPh>
    <phoneticPr fontId="2"/>
  </si>
  <si>
    <t>学年2</t>
    <rPh sb="0" eb="2">
      <t>ガクネン</t>
    </rPh>
    <phoneticPr fontId="2"/>
  </si>
  <si>
    <t>控除額2</t>
    <rPh sb="0" eb="3">
      <t>コウジョガク</t>
    </rPh>
    <phoneticPr fontId="2"/>
  </si>
  <si>
    <t>特別控除総額</t>
    <rPh sb="0" eb="4">
      <t>トクベツコウジョ</t>
    </rPh>
    <rPh sb="4" eb="6">
      <t>ソウガク</t>
    </rPh>
    <phoneticPr fontId="2"/>
  </si>
  <si>
    <t>支出合計(留学生の場合)</t>
    <rPh sb="0" eb="2">
      <t>シシュツ</t>
    </rPh>
    <rPh sb="2" eb="4">
      <t>ゴウケイ</t>
    </rPh>
    <rPh sb="5" eb="8">
      <t>リュウガクセイ</t>
    </rPh>
    <rPh sb="9" eb="11">
      <t>バアイ</t>
    </rPh>
    <phoneticPr fontId="2"/>
  </si>
  <si>
    <t>就学者3</t>
    <rPh sb="0" eb="3">
      <t>シュウガクシャ</t>
    </rPh>
    <phoneticPr fontId="2"/>
  </si>
  <si>
    <t>通学区分3</t>
    <rPh sb="0" eb="4">
      <t>ツウガククブン</t>
    </rPh>
    <phoneticPr fontId="2"/>
  </si>
  <si>
    <t>設置区分3</t>
    <rPh sb="0" eb="2">
      <t>セッチ</t>
    </rPh>
    <rPh sb="2" eb="4">
      <t>クブン</t>
    </rPh>
    <phoneticPr fontId="2"/>
  </si>
  <si>
    <t>学校区分3</t>
    <rPh sb="0" eb="4">
      <t>ガッコウクブン</t>
    </rPh>
    <phoneticPr fontId="2"/>
  </si>
  <si>
    <t>学年3</t>
    <rPh sb="0" eb="2">
      <t>ガクネン</t>
    </rPh>
    <phoneticPr fontId="2"/>
  </si>
  <si>
    <t>控除額3</t>
    <rPh sb="0" eb="3">
      <t>コウジョガク</t>
    </rPh>
    <phoneticPr fontId="2"/>
  </si>
  <si>
    <t>就学者4</t>
    <rPh sb="0" eb="3">
      <t>シュウガクシャ</t>
    </rPh>
    <phoneticPr fontId="2"/>
  </si>
  <si>
    <t>通学区分4</t>
    <rPh sb="0" eb="4">
      <t>ツウガククブン</t>
    </rPh>
    <phoneticPr fontId="2"/>
  </si>
  <si>
    <t>設置区分4</t>
    <rPh sb="0" eb="2">
      <t>セッチ</t>
    </rPh>
    <rPh sb="2" eb="4">
      <t>クブン</t>
    </rPh>
    <phoneticPr fontId="2"/>
  </si>
  <si>
    <t>学校区分4</t>
    <rPh sb="0" eb="4">
      <t>ガッコウクブン</t>
    </rPh>
    <phoneticPr fontId="2"/>
  </si>
  <si>
    <t>学年4</t>
    <rPh sb="0" eb="2">
      <t>ガクネン</t>
    </rPh>
    <phoneticPr fontId="2"/>
  </si>
  <si>
    <t>控除額4</t>
    <rPh sb="0" eb="3">
      <t>コウジョガク</t>
    </rPh>
    <phoneticPr fontId="2"/>
  </si>
  <si>
    <t>就学者控除総額</t>
    <rPh sb="0" eb="3">
      <t>シュウガクシャ</t>
    </rPh>
    <rPh sb="3" eb="5">
      <t>コウジョ</t>
    </rPh>
    <rPh sb="5" eb="7">
      <t>ソウガク</t>
    </rPh>
    <phoneticPr fontId="2"/>
  </si>
  <si>
    <t>就学者5</t>
    <rPh sb="0" eb="3">
      <t>シュウガクシャ</t>
    </rPh>
    <phoneticPr fontId="2"/>
  </si>
  <si>
    <t>通学区分5</t>
    <rPh sb="0" eb="4">
      <t>ツウガククブン</t>
    </rPh>
    <phoneticPr fontId="2"/>
  </si>
  <si>
    <t>設置区分5</t>
    <rPh sb="0" eb="2">
      <t>セッチ</t>
    </rPh>
    <rPh sb="2" eb="4">
      <t>クブン</t>
    </rPh>
    <phoneticPr fontId="2"/>
  </si>
  <si>
    <t>学校区分5</t>
    <rPh sb="0" eb="4">
      <t>ガッコウクブン</t>
    </rPh>
    <phoneticPr fontId="2"/>
  </si>
  <si>
    <t>学年5</t>
    <rPh sb="0" eb="2">
      <t>ガクネン</t>
    </rPh>
    <phoneticPr fontId="2"/>
  </si>
  <si>
    <t>控除額5</t>
    <rPh sb="0" eb="3">
      <t>コウジョガク</t>
    </rPh>
    <phoneticPr fontId="2"/>
  </si>
  <si>
    <t>収入基準額(全免)</t>
    <rPh sb="0" eb="5">
      <t>シュウニュウキジュンガク</t>
    </rPh>
    <rPh sb="6" eb="8">
      <t>ゼンメン</t>
    </rPh>
    <phoneticPr fontId="2"/>
  </si>
  <si>
    <t>収入基準額(半免)</t>
    <rPh sb="0" eb="5">
      <t>シュウニュウキジュンガク</t>
    </rPh>
    <rPh sb="6" eb="7">
      <t>ハン</t>
    </rPh>
    <rPh sb="7" eb="8">
      <t>メン</t>
    </rPh>
    <phoneticPr fontId="2"/>
  </si>
  <si>
    <t>就学者6</t>
    <rPh sb="0" eb="3">
      <t>シュウガクシャ</t>
    </rPh>
    <phoneticPr fontId="2"/>
  </si>
  <si>
    <t>通学区分6</t>
    <rPh sb="0" eb="4">
      <t>ツウガククブン</t>
    </rPh>
    <phoneticPr fontId="2"/>
  </si>
  <si>
    <t>設置区分6</t>
    <rPh sb="0" eb="2">
      <t>セッチ</t>
    </rPh>
    <rPh sb="2" eb="4">
      <t>クブン</t>
    </rPh>
    <phoneticPr fontId="2"/>
  </si>
  <si>
    <t>学校区分6</t>
    <rPh sb="0" eb="4">
      <t>ガッコウクブン</t>
    </rPh>
    <phoneticPr fontId="2"/>
  </si>
  <si>
    <t>学年6</t>
    <rPh sb="0" eb="2">
      <t>ガクネン</t>
    </rPh>
    <phoneticPr fontId="2"/>
  </si>
  <si>
    <t>控除額6</t>
    <rPh sb="0" eb="3">
      <t>コウジョガク</t>
    </rPh>
    <phoneticPr fontId="2"/>
  </si>
  <si>
    <t>学科・専攻</t>
    <rPh sb="0" eb="2">
      <t>ガッカ</t>
    </rPh>
    <rPh sb="3" eb="5">
      <t>センコウ</t>
    </rPh>
    <phoneticPr fontId="2"/>
  </si>
  <si>
    <t>コース</t>
  </si>
  <si>
    <t>学年</t>
    <rPh sb="0" eb="2">
      <t>ガクネン</t>
    </rPh>
    <phoneticPr fontId="2"/>
  </si>
  <si>
    <t>母子・父子世帯2</t>
    <rPh sb="0" eb="2">
      <t>ボシフシ2</t>
    </rPh>
    <phoneticPr fontId="2"/>
  </si>
  <si>
    <t>長期療養に係る支出</t>
    <rPh sb="0" eb="2">
      <t>チョウキ</t>
    </rPh>
    <rPh sb="2" eb="4">
      <t>リョウヨウ</t>
    </rPh>
    <rPh sb="5" eb="6">
      <t>カカ</t>
    </rPh>
    <rPh sb="7" eb="9">
      <t>シシュツ</t>
    </rPh>
    <phoneticPr fontId="2"/>
  </si>
  <si>
    <t>前後期区分</t>
    <rPh sb="0" eb="5">
      <t>ゼンコウキクブン</t>
    </rPh>
    <phoneticPr fontId="2"/>
  </si>
  <si>
    <t>支出合計</t>
    <rPh sb="0" eb="4">
      <t>シシュツゴウケイ</t>
    </rPh>
    <phoneticPr fontId="2"/>
  </si>
  <si>
    <t>特記事項</t>
    <rPh sb="0" eb="4">
      <t>トッキジコウ</t>
    </rPh>
    <phoneticPr fontId="2"/>
  </si>
  <si>
    <t>創造工学科 夜間主コース</t>
    <phoneticPr fontId="2"/>
  </si>
  <si>
    <t>↓留学生フラグ</t>
    <phoneticPr fontId="2"/>
  </si>
  <si>
    <t>↓学年</t>
    <rPh sb="1" eb="3">
      <t>ガクネン</t>
    </rPh>
    <phoneticPr fontId="2"/>
  </si>
  <si>
    <t>↓所属</t>
    <rPh sb="1" eb="3">
      <t>ショゾク</t>
    </rPh>
    <phoneticPr fontId="2"/>
  </si>
  <si>
    <t>※該当するものを■にしてください。</t>
    <rPh sb="1" eb="3">
      <t>ガイトウ</t>
    </rPh>
    <phoneticPr fontId="2"/>
  </si>
  <si>
    <r>
      <rPr>
        <b/>
        <sz val="11"/>
        <color rgb="FFFF0000"/>
        <rFont val="游ゴシック"/>
        <family val="3"/>
        <charset val="128"/>
        <scheme val="minor"/>
      </rPr>
      <t>※黄色セル…他シートの値を引用する計算式を入力している</t>
    </r>
    <r>
      <rPr>
        <b/>
        <sz val="11"/>
        <color rgb="FF00B050"/>
        <rFont val="游ゴシック"/>
        <family val="3"/>
        <charset val="128"/>
        <scheme val="minor"/>
      </rPr>
      <t>　青セル…関数ありのため入力不要</t>
    </r>
    <rPh sb="1" eb="3">
      <t>キイロ</t>
    </rPh>
    <rPh sb="6" eb="7">
      <t>タ</t>
    </rPh>
    <rPh sb="11" eb="12">
      <t>アタイ</t>
    </rPh>
    <rPh sb="13" eb="15">
      <t>インヨウ</t>
    </rPh>
    <rPh sb="17" eb="20">
      <t>ケイサンシキ</t>
    </rPh>
    <rPh sb="21" eb="23">
      <t>ニュウリョク</t>
    </rPh>
    <rPh sb="28" eb="29">
      <t>アオ</t>
    </rPh>
    <rPh sb="32" eb="34">
      <t>カンスウ</t>
    </rPh>
    <rPh sb="39" eb="41">
      <t>ニュウリョク</t>
    </rPh>
    <rPh sb="41" eb="43">
      <t>フヨウ</t>
    </rPh>
    <phoneticPr fontId="2"/>
  </si>
  <si>
    <t>子</t>
    <rPh sb="0" eb="1">
      <t>コ</t>
    </rPh>
    <phoneticPr fontId="2"/>
  </si>
  <si>
    <t xml:space="preserve">障害者に関する書類 </t>
    <rPh sb="2" eb="3">
      <t>シャ</t>
    </rPh>
    <phoneticPr fontId="2"/>
  </si>
  <si>
    <t>（介護保険被保険者証等）</t>
    <rPh sb="1" eb="3">
      <t>カイゴ</t>
    </rPh>
    <rPh sb="3" eb="5">
      <t>ホケン</t>
    </rPh>
    <rPh sb="5" eb="9">
      <t>ヒホケンシャ</t>
    </rPh>
    <rPh sb="9" eb="10">
      <t>ショウ</t>
    </rPh>
    <rPh sb="10" eb="11">
      <t>トウ</t>
    </rPh>
    <phoneticPr fontId="2"/>
  </si>
  <si>
    <t>受 験 番 号</t>
    <rPh sb="0" eb="1">
      <t>ウケ</t>
    </rPh>
    <rPh sb="2" eb="3">
      <t>ゲン</t>
    </rPh>
    <phoneticPr fontId="2"/>
  </si>
  <si>
    <t>入学料免除・徴収猶予申請書</t>
    <rPh sb="0" eb="2">
      <t>ニュウガク</t>
    </rPh>
    <rPh sb="2" eb="3">
      <t>リョウ</t>
    </rPh>
    <rPh sb="3" eb="5">
      <t>メンジョ</t>
    </rPh>
    <rPh sb="6" eb="8">
      <t>チョウシュウ</t>
    </rPh>
    <rPh sb="8" eb="10">
      <t>ユウヨ</t>
    </rPh>
    <rPh sb="10" eb="13">
      <t>シンセイショ</t>
    </rPh>
    <phoneticPr fontId="2"/>
  </si>
  <si>
    <t>希望しない</t>
    <rPh sb="0" eb="2">
      <t>キボウ</t>
    </rPh>
    <phoneticPr fontId="2"/>
  </si>
  <si>
    <t>免除のみ希望する</t>
    <rPh sb="4" eb="6">
      <t>キボウ</t>
    </rPh>
    <phoneticPr fontId="2"/>
  </si>
  <si>
    <t>徴収猶予のみ希望する</t>
    <rPh sb="6" eb="8">
      <t>キボウ</t>
    </rPh>
    <phoneticPr fontId="2"/>
  </si>
  <si>
    <t>両方とも希望する</t>
    <rPh sb="4" eb="6">
      <t>キボウ</t>
    </rPh>
    <phoneticPr fontId="2"/>
  </si>
  <si>
    <t>受験番号</t>
    <rPh sb="0" eb="2">
      <t>ジュケン</t>
    </rPh>
    <phoneticPr fontId="2"/>
  </si>
  <si>
    <t>入免授免一括申請</t>
    <rPh sb="0" eb="1">
      <t>ニュウ</t>
    </rPh>
    <rPh sb="1" eb="2">
      <t>メン</t>
    </rPh>
    <rPh sb="2" eb="3">
      <t>ジュ</t>
    </rPh>
    <rPh sb="3" eb="4">
      <t>メン</t>
    </rPh>
    <rPh sb="4" eb="8">
      <t>イッカツシンセイ</t>
    </rPh>
    <phoneticPr fontId="2"/>
  </si>
  <si>
    <t>入学料免除等
申請区分</t>
    <rPh sb="0" eb="3">
      <t>ニュウガクリョウ</t>
    </rPh>
    <rPh sb="3" eb="6">
      <t>メンジョトウ</t>
    </rPh>
    <rPh sb="9" eb="11">
      <t>クブン</t>
    </rPh>
    <phoneticPr fontId="2"/>
  </si>
  <si>
    <t>専修学校生_高等</t>
    <rPh sb="0" eb="2">
      <t>センシュウ</t>
    </rPh>
    <rPh sb="2" eb="4">
      <t>ガッコウ</t>
    </rPh>
    <rPh sb="4" eb="5">
      <t>セイ</t>
    </rPh>
    <rPh sb="6" eb="8">
      <t>コウトウ</t>
    </rPh>
    <phoneticPr fontId="1"/>
  </si>
  <si>
    <t>専修学校生_専門</t>
    <rPh sb="0" eb="2">
      <t>センシュウ</t>
    </rPh>
    <rPh sb="2" eb="4">
      <t>ガッコウ</t>
    </rPh>
    <rPh sb="4" eb="5">
      <t>セイ</t>
    </rPh>
    <rPh sb="6" eb="8">
      <t>センモン</t>
    </rPh>
    <phoneticPr fontId="1"/>
  </si>
  <si>
    <t>母子父子理由</t>
    <rPh sb="0" eb="4">
      <t>ボシフシ</t>
    </rPh>
    <rPh sb="4" eb="6">
      <t>リユウ</t>
    </rPh>
    <phoneticPr fontId="2"/>
  </si>
  <si>
    <t>手当理由</t>
    <rPh sb="2" eb="4">
      <t>リユウ</t>
    </rPh>
    <phoneticPr fontId="2"/>
  </si>
  <si>
    <t>入学料免除・徴収猶予申請書
、家庭状況調書及び家計状況調書（様式1）</t>
    <rPh sb="0" eb="2">
      <t>ニュウガク</t>
    </rPh>
    <rPh sb="2" eb="3">
      <t>リョウ</t>
    </rPh>
    <rPh sb="3" eb="5">
      <t>メンジョ</t>
    </rPh>
    <rPh sb="6" eb="10">
      <t>チョウシュウユウヨ</t>
    </rPh>
    <rPh sb="10" eb="13">
      <t>シンセイショ</t>
    </rPh>
    <rPh sb="15" eb="19">
      <t>カテイジョウキョウ</t>
    </rPh>
    <rPh sb="19" eb="21">
      <t>チョウショ</t>
    </rPh>
    <rPh sb="21" eb="22">
      <t>オヨ</t>
    </rPh>
    <rPh sb="23" eb="25">
      <t>カケイ</t>
    </rPh>
    <phoneticPr fontId="2"/>
  </si>
  <si>
    <t>給付奨学金に関する書類</t>
    <rPh sb="0" eb="2">
      <t>キュウフ</t>
    </rPh>
    <rPh sb="2" eb="5">
      <t>ショウガクキン</t>
    </rPh>
    <rPh sb="6" eb="7">
      <t>カン</t>
    </rPh>
    <rPh sb="9" eb="11">
      <t>ショルイ</t>
    </rPh>
    <phoneticPr fontId="2"/>
  </si>
  <si>
    <t>支出合計</t>
    <rPh sb="0" eb="2">
      <t>シシュツ</t>
    </rPh>
    <rPh sb="2" eb="4">
      <t>ゴウケイ</t>
    </rPh>
    <phoneticPr fontId="2"/>
  </si>
  <si>
    <t>収入基準額</t>
    <rPh sb="0" eb="5">
      <t>シュウニュウキジュンガク</t>
    </rPh>
    <phoneticPr fontId="2"/>
  </si>
  <si>
    <t>入免授免一括申請</t>
    <rPh sb="0" eb="1">
      <t>ニュウ</t>
    </rPh>
    <rPh sb="1" eb="2">
      <t>メン</t>
    </rPh>
    <rPh sb="2" eb="3">
      <t>ジュ</t>
    </rPh>
    <rPh sb="3" eb="4">
      <t>メン</t>
    </rPh>
    <rPh sb="4" eb="8">
      <t>イッカツシンセイ</t>
    </rPh>
    <phoneticPr fontId="23"/>
  </si>
  <si>
    <t>↓留学生フラグ</t>
  </si>
  <si>
    <t>長期療=に係る支出</t>
    <rPh sb="0" eb="2">
      <t>チョウキ</t>
    </rPh>
    <rPh sb="5" eb="6">
      <t>カカ</t>
    </rPh>
    <rPh sb="7" eb="9">
      <t>シシュツ</t>
    </rPh>
    <phoneticPr fontId="2"/>
  </si>
  <si>
    <t>授免一括申請</t>
    <rPh sb="0" eb="1">
      <t>ジュ</t>
    </rPh>
    <rPh sb="1" eb="2">
      <t>メン</t>
    </rPh>
    <rPh sb="2" eb="6">
      <t>イッカツシンセイ</t>
    </rPh>
    <phoneticPr fontId="2"/>
  </si>
  <si>
    <t>【世帯の1年間の収入（単位：円）】</t>
    <rPh sb="1" eb="3">
      <t>セタイ</t>
    </rPh>
    <rPh sb="5" eb="7">
      <t>ネンカン</t>
    </rPh>
    <rPh sb="8" eb="10">
      <t>シュウニュウ</t>
    </rPh>
    <rPh sb="11" eb="13">
      <t>タンイ</t>
    </rPh>
    <rPh sb="14" eb="15">
      <t>エン</t>
    </rPh>
    <phoneticPr fontId="2"/>
  </si>
  <si>
    <t>【申請者本人の1年間の給付奨学金の見込み（単位：円）】</t>
    <rPh sb="8" eb="10">
      <t>ネンカン</t>
    </rPh>
    <rPh sb="17" eb="19">
      <t>ミコ</t>
    </rPh>
    <phoneticPr fontId="2"/>
  </si>
  <si>
    <t>Spring研究奨励費、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</si>
</sst>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&quot;¥&quot;#,##0_);[Red]\(&quot;¥&quot;#,##0\)"/>
    <numFmt numFmtId="178" formatCode="General&quot;人&quot;"/>
  </numFmts>
  <fonts count="32">
    <font>
      <sz val="11"/>
      <color theme="1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b/>
      <sz val="11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22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0"/>
      <color indexed="37"/>
      <name val="MS P ゴシック"/>
      <family val="3"/>
      <charset val="128"/>
    </font>
    <font>
      <b/>
      <sz val="10"/>
      <color indexed="39"/>
      <name val="MS P ゴシック"/>
      <family val="3"/>
      <charset val="128"/>
    </font>
    <font>
      <sz val="6"/>
      <name val="ＭＳ Ｐゴシック"/>
      <family val="2"/>
      <charset val="128"/>
    </font>
    <font>
      <sz val="9"/>
      <color theme="0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rgb="FFC00000"/>
      <name val="ＭＳ 明朝"/>
      <family val="1"/>
      <charset val="128"/>
    </font>
    <font>
      <sz val="9"/>
      <color theme="1"/>
      <name val="ＭＳ Ｐゴシック"/>
      <family val="3"/>
      <charset val="128"/>
    </font>
    <font>
      <b/>
      <sz val="10"/>
      <color indexed="81"/>
      <name val="MS P ゴシック"/>
      <family val="3"/>
      <charset val="128"/>
    </font>
    <font>
      <sz val="11"/>
      <color rgb="FFC00000"/>
      <name val="ＭＳ 明朝"/>
      <family val="1"/>
      <charset val="128"/>
    </font>
    <font>
      <sz val="9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1"/>
      <name val="ＭＳ 明朝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rgb="FF00B05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i/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dotted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 diagonalUp="1">
      <left style="thin">
        <color indexed="64"/>
      </left>
      <right/>
      <top style="dotted">
        <color indexed="64"/>
      </top>
      <bottom style="dotted">
        <color indexed="64"/>
      </bottom>
      <diagonal style="hair">
        <color indexed="64"/>
      </diagonal>
    </border>
    <border diagonalUp="1">
      <left/>
      <right/>
      <top style="dotted">
        <color indexed="64"/>
      </top>
      <bottom style="dotted">
        <color indexed="64"/>
      </bottom>
      <diagonal style="hair">
        <color indexed="64"/>
      </diagonal>
    </border>
    <border diagonalUp="1">
      <left/>
      <right style="thin">
        <color indexed="64"/>
      </right>
      <top style="dotted">
        <color indexed="64"/>
      </top>
      <bottom style="dotted">
        <color indexed="64"/>
      </bottom>
      <diagonal style="hair">
        <color indexed="64"/>
      </diagonal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auto="1"/>
      </bottom>
      <diagonal/>
    </border>
    <border>
      <left style="thin">
        <color indexed="64"/>
      </left>
      <right style="medium">
        <color auto="1"/>
      </right>
      <top style="dashed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72">
    <xf numFmtId="0" fontId="0" fillId="0" borderId="0" xfId="0">
      <alignment vertical="center"/>
    </xf>
    <xf numFmtId="0" fontId="4" fillId="0" borderId="0" xfId="0" applyFo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0" xfId="0" applyFont="1">
      <alignment vertical="center"/>
    </xf>
    <xf numFmtId="0" fontId="8" fillId="0" borderId="1" xfId="0" applyFont="1" applyBorder="1">
      <alignment vertical="center"/>
    </xf>
    <xf numFmtId="0" fontId="13" fillId="2" borderId="1" xfId="0" applyFont="1" applyFill="1" applyBorder="1" applyAlignment="1">
      <alignment horizontal="center" vertic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18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3" xfId="0" applyFont="1" applyFill="1" applyBorder="1" applyAlignment="1" applyProtection="1">
      <alignment vertical="center" wrapText="1"/>
      <protection locked="0"/>
    </xf>
    <xf numFmtId="0" fontId="5" fillId="3" borderId="1" xfId="0" applyFont="1" applyFill="1" applyBorder="1" applyProtection="1">
      <alignment vertical="center"/>
      <protection locked="0"/>
    </xf>
    <xf numFmtId="38" fontId="5" fillId="3" borderId="1" xfId="1" applyFont="1" applyFill="1" applyBorder="1" applyAlignment="1" applyProtection="1">
      <alignment horizontal="center" vertical="center"/>
      <protection locked="0"/>
    </xf>
    <xf numFmtId="38" fontId="5" fillId="3" borderId="1" xfId="1" applyFont="1" applyFill="1" applyBorder="1" applyProtection="1">
      <alignment vertical="center"/>
      <protection locked="0"/>
    </xf>
    <xf numFmtId="0" fontId="16" fillId="0" borderId="1" xfId="0" applyFont="1" applyBorder="1">
      <alignment vertical="center"/>
    </xf>
    <xf numFmtId="0" fontId="16" fillId="0" borderId="0" xfId="0" applyFont="1">
      <alignment vertical="center"/>
    </xf>
    <xf numFmtId="38" fontId="16" fillId="0" borderId="1" xfId="0" applyNumberFormat="1" applyFont="1" applyBorder="1">
      <alignment vertical="center"/>
    </xf>
    <xf numFmtId="38" fontId="5" fillId="3" borderId="1" xfId="1" applyFont="1" applyFill="1" applyBorder="1" applyAlignment="1" applyProtection="1">
      <alignment vertical="center" shrinkToFit="1"/>
      <protection locked="0"/>
    </xf>
    <xf numFmtId="38" fontId="5" fillId="3" borderId="1" xfId="1" applyFont="1" applyFill="1" applyBorder="1" applyAlignment="1" applyProtection="1">
      <alignment vertical="center"/>
      <protection locked="0"/>
    </xf>
    <xf numFmtId="38" fontId="16" fillId="4" borderId="57" xfId="0" applyNumberFormat="1" applyFont="1" applyFill="1" applyBorder="1">
      <alignment vertical="center"/>
    </xf>
    <xf numFmtId="0" fontId="16" fillId="5" borderId="1" xfId="0" applyFont="1" applyFill="1" applyBorder="1">
      <alignment vertical="center"/>
    </xf>
    <xf numFmtId="38" fontId="16" fillId="5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9" fillId="6" borderId="1" xfId="0" applyFont="1" applyFill="1" applyBorder="1">
      <alignment vertical="center"/>
    </xf>
    <xf numFmtId="0" fontId="20" fillId="0" borderId="1" xfId="0" applyFont="1" applyBorder="1">
      <alignment vertical="center"/>
    </xf>
    <xf numFmtId="176" fontId="19" fillId="6" borderId="1" xfId="0" applyNumberFormat="1" applyFont="1" applyFill="1" applyBorder="1">
      <alignment vertical="center"/>
    </xf>
    <xf numFmtId="176" fontId="19" fillId="6" borderId="57" xfId="0" applyNumberFormat="1" applyFont="1" applyFill="1" applyBorder="1">
      <alignment vertical="center"/>
    </xf>
    <xf numFmtId="0" fontId="19" fillId="0" borderId="1" xfId="0" applyFont="1" applyBorder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wrapText="1"/>
    </xf>
    <xf numFmtId="0" fontId="5" fillId="0" borderId="55" xfId="0" applyFont="1" applyBorder="1">
      <alignment vertical="center"/>
    </xf>
    <xf numFmtId="0" fontId="5" fillId="0" borderId="56" xfId="0" applyFont="1" applyBorder="1">
      <alignment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38" fontId="5" fillId="4" borderId="1" xfId="1" applyFont="1" applyFill="1" applyBorder="1" applyProtection="1">
      <alignment vertical="center"/>
    </xf>
    <xf numFmtId="0" fontId="5" fillId="0" borderId="0" xfId="0" applyFont="1" applyAlignment="1">
      <alignment horizontal="center" vertical="center" shrinkToFit="1"/>
    </xf>
    <xf numFmtId="0" fontId="21" fillId="0" borderId="0" xfId="0" applyFont="1">
      <alignment vertical="center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18" fillId="0" borderId="0" xfId="0" applyFont="1">
      <alignment vertical="center"/>
    </xf>
    <xf numFmtId="0" fontId="5" fillId="0" borderId="33" xfId="0" applyFont="1" applyBorder="1" applyAlignment="1" applyProtection="1">
      <alignment horizontal="center" vertical="center"/>
      <protection locked="0"/>
    </xf>
    <xf numFmtId="14" fontId="8" fillId="0" borderId="0" xfId="0" applyNumberFormat="1" applyFont="1">
      <alignment vertical="center"/>
    </xf>
    <xf numFmtId="0" fontId="22" fillId="0" borderId="0" xfId="0" applyFont="1" applyProtection="1">
      <alignment vertical="center"/>
      <protection locked="0"/>
    </xf>
    <xf numFmtId="0" fontId="23" fillId="0" borderId="0" xfId="0" applyFont="1">
      <alignment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3" fillId="8" borderId="0" xfId="0" applyFont="1" applyFill="1">
      <alignment vertical="center"/>
    </xf>
    <xf numFmtId="0" fontId="0" fillId="0" borderId="0" xfId="0" applyAlignment="1">
      <alignment horizontal="left" vertical="center"/>
    </xf>
    <xf numFmtId="0" fontId="23" fillId="9" borderId="63" xfId="0" applyFont="1" applyFill="1" applyBorder="1" applyProtection="1">
      <alignment vertical="center"/>
      <protection locked="0"/>
    </xf>
    <xf numFmtId="0" fontId="24" fillId="7" borderId="63" xfId="0" applyFont="1" applyFill="1" applyBorder="1">
      <alignment vertical="center"/>
    </xf>
    <xf numFmtId="0" fontId="0" fillId="9" borderId="64" xfId="0" applyFill="1" applyBorder="1" applyProtection="1">
      <alignment vertical="center"/>
      <protection locked="0"/>
    </xf>
    <xf numFmtId="0" fontId="0" fillId="9" borderId="63" xfId="0" applyFill="1" applyBorder="1" applyProtection="1">
      <alignment vertical="center"/>
      <protection locked="0"/>
    </xf>
    <xf numFmtId="0" fontId="24" fillId="8" borderId="0" xfId="0" applyFont="1" applyFill="1">
      <alignment vertical="center"/>
    </xf>
    <xf numFmtId="0" fontId="26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9" borderId="63" xfId="0" applyFill="1" applyBorder="1" applyAlignment="1" applyProtection="1">
      <alignment horizontal="center" vertical="center"/>
      <protection locked="0"/>
    </xf>
    <xf numFmtId="177" fontId="0" fillId="9" borderId="63" xfId="0" applyNumberFormat="1" applyFill="1" applyBorder="1" applyAlignment="1" applyProtection="1">
      <alignment horizontal="center" vertical="center"/>
      <protection locked="0"/>
    </xf>
    <xf numFmtId="177" fontId="0" fillId="7" borderId="63" xfId="0" applyNumberFormat="1" applyFill="1" applyBorder="1" applyAlignment="1">
      <alignment horizontal="center" vertical="center"/>
    </xf>
    <xf numFmtId="177" fontId="0" fillId="7" borderId="63" xfId="0" applyNumberFormat="1" applyFill="1" applyBorder="1">
      <alignment vertical="center"/>
    </xf>
    <xf numFmtId="177" fontId="0" fillId="9" borderId="63" xfId="0" applyNumberFormat="1" applyFill="1" applyBorder="1" applyProtection="1">
      <alignment vertical="center"/>
      <protection locked="0"/>
    </xf>
    <xf numFmtId="177" fontId="0" fillId="7" borderId="63" xfId="0" applyNumberFormat="1" applyFill="1" applyBorder="1" applyProtection="1">
      <alignment vertical="center"/>
      <protection locked="0"/>
    </xf>
    <xf numFmtId="178" fontId="0" fillId="9" borderId="63" xfId="0" applyNumberFormat="1" applyFill="1" applyBorder="1" applyProtection="1">
      <alignment vertical="center"/>
      <protection locked="0"/>
    </xf>
    <xf numFmtId="3" fontId="0" fillId="9" borderId="63" xfId="0" applyNumberFormat="1" applyFill="1" applyBorder="1" applyProtection="1">
      <alignment vertical="center"/>
      <protection locked="0"/>
    </xf>
    <xf numFmtId="0" fontId="0" fillId="8" borderId="0" xfId="0" applyFill="1">
      <alignment vertical="center"/>
    </xf>
    <xf numFmtId="177" fontId="0" fillId="8" borderId="0" xfId="0" applyNumberFormat="1" applyFill="1">
      <alignment vertical="center"/>
    </xf>
    <xf numFmtId="178" fontId="0" fillId="8" borderId="0" xfId="0" applyNumberFormat="1" applyFill="1">
      <alignment vertical="center"/>
    </xf>
    <xf numFmtId="3" fontId="0" fillId="8" borderId="0" xfId="0" applyNumberFormat="1" applyFill="1">
      <alignment vertical="center"/>
    </xf>
    <xf numFmtId="0" fontId="27" fillId="0" borderId="0" xfId="0" applyFont="1">
      <alignment vertical="center"/>
    </xf>
    <xf numFmtId="0" fontId="5" fillId="3" borderId="73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 wrapText="1"/>
      <protection locked="0"/>
    </xf>
    <xf numFmtId="0" fontId="0" fillId="7" borderId="0" xfId="0" applyFill="1">
      <alignment vertical="center"/>
    </xf>
    <xf numFmtId="0" fontId="23" fillId="0" borderId="0" xfId="0" applyFont="1" applyAlignment="1">
      <alignment horizontal="center" vertical="center"/>
    </xf>
    <xf numFmtId="0" fontId="0" fillId="8" borderId="63" xfId="0" applyFill="1" applyBorder="1" applyProtection="1">
      <alignment vertical="center"/>
      <protection locked="0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0" fillId="0" borderId="0" xfId="0" applyFont="1">
      <alignment vertical="center"/>
    </xf>
    <xf numFmtId="0" fontId="31" fillId="0" borderId="0" xfId="0" applyFont="1">
      <alignment vertical="center"/>
    </xf>
    <xf numFmtId="0" fontId="31" fillId="0" borderId="0" xfId="0" applyFont="1" applyProtection="1">
      <alignment vertical="center"/>
      <protection locked="0"/>
    </xf>
    <xf numFmtId="0" fontId="31" fillId="0" borderId="0" xfId="0" applyFont="1" applyAlignment="1" applyProtection="1">
      <alignment vertical="top"/>
      <protection locked="0"/>
    </xf>
    <xf numFmtId="0" fontId="5" fillId="3" borderId="2" xfId="0" applyFont="1" applyFill="1" applyBorder="1" applyAlignment="1" applyProtection="1">
      <alignment vertical="center" wrapText="1"/>
      <protection locked="0"/>
    </xf>
    <xf numFmtId="0" fontId="5" fillId="3" borderId="3" xfId="0" applyFont="1" applyFill="1" applyBorder="1" applyAlignment="1" applyProtection="1">
      <alignment vertical="center" wrapText="1"/>
      <protection locked="0"/>
    </xf>
    <xf numFmtId="0" fontId="5" fillId="3" borderId="4" xfId="0" applyFont="1" applyFill="1" applyBorder="1" applyAlignment="1" applyProtection="1">
      <alignment vertical="center" wrapText="1"/>
      <protection locked="0"/>
    </xf>
    <xf numFmtId="176" fontId="6" fillId="3" borderId="0" xfId="0" applyNumberFormat="1" applyFont="1" applyFill="1" applyAlignment="1" applyProtection="1">
      <alignment horizontal="right" vertical="center"/>
      <protection locked="0"/>
    </xf>
    <xf numFmtId="0" fontId="5" fillId="0" borderId="2" xfId="0" applyFont="1" applyBorder="1" applyAlignment="1">
      <alignment horizontal="distributed" vertical="center" wrapText="1" indent="2"/>
    </xf>
    <xf numFmtId="0" fontId="5" fillId="0" borderId="4" xfId="0" applyFont="1" applyBorder="1" applyAlignment="1">
      <alignment horizontal="distributed" vertical="center" wrapText="1" indent="2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0" fontId="5" fillId="3" borderId="2" xfId="0" applyFont="1" applyFill="1" applyBorder="1" applyAlignment="1" applyProtection="1">
      <alignment horizontal="left" vertical="center" indent="1"/>
      <protection locked="0"/>
    </xf>
    <xf numFmtId="0" fontId="5" fillId="3" borderId="3" xfId="0" applyFont="1" applyFill="1" applyBorder="1" applyAlignment="1" applyProtection="1">
      <alignment horizontal="left" vertical="center" indent="1"/>
      <protection locked="0"/>
    </xf>
    <xf numFmtId="0" fontId="5" fillId="3" borderId="4" xfId="0" applyFont="1" applyFill="1" applyBorder="1" applyAlignment="1" applyProtection="1">
      <alignment horizontal="left" vertical="center" indent="1"/>
      <protection locked="0"/>
    </xf>
    <xf numFmtId="0" fontId="5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3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28" fillId="0" borderId="23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3" borderId="2" xfId="0" applyFont="1" applyFill="1" applyBorder="1" applyAlignment="1" applyProtection="1">
      <alignment horizontal="right" vertical="center"/>
      <protection locked="0"/>
    </xf>
    <xf numFmtId="0" fontId="5" fillId="3" borderId="3" xfId="0" applyFont="1" applyFill="1" applyBorder="1" applyAlignment="1" applyProtection="1">
      <alignment horizontal="right" vertical="center"/>
      <protection locked="0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5" fillId="0" borderId="74" xfId="0" applyFont="1" applyBorder="1">
      <alignment vertical="center"/>
    </xf>
    <xf numFmtId="0" fontId="5" fillId="0" borderId="75" xfId="0" applyFont="1" applyBorder="1">
      <alignment vertical="center"/>
    </xf>
    <xf numFmtId="0" fontId="5" fillId="0" borderId="76" xfId="0" applyFont="1" applyBorder="1">
      <alignment vertical="center"/>
    </xf>
    <xf numFmtId="0" fontId="5" fillId="0" borderId="9" xfId="0" applyFont="1" applyBorder="1" applyAlignment="1">
      <alignment horizontal="center" vertical="center" textRotation="255"/>
    </xf>
    <xf numFmtId="0" fontId="5" fillId="0" borderId="8" xfId="0" applyFont="1" applyBorder="1" applyAlignment="1">
      <alignment horizontal="center" vertical="center" textRotation="255"/>
    </xf>
    <xf numFmtId="0" fontId="5" fillId="0" borderId="23" xfId="0" applyFont="1" applyBorder="1" applyAlignment="1">
      <alignment horizontal="center" vertical="center" textRotation="255"/>
    </xf>
    <xf numFmtId="0" fontId="5" fillId="0" borderId="24" xfId="0" applyFont="1" applyBorder="1" applyAlignment="1">
      <alignment horizontal="center" vertical="center" textRotation="255"/>
    </xf>
    <xf numFmtId="0" fontId="5" fillId="0" borderId="21" xfId="0" applyFont="1" applyBorder="1" applyAlignment="1">
      <alignment horizontal="center" vertical="center" textRotation="255"/>
    </xf>
    <xf numFmtId="0" fontId="5" fillId="0" borderId="22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center" vertical="center" textRotation="255"/>
    </xf>
    <xf numFmtId="0" fontId="5" fillId="0" borderId="4" xfId="0" applyFont="1" applyBorder="1" applyAlignment="1">
      <alignment horizontal="center" vertical="center" textRotation="255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textRotation="255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46" xfId="0" applyFont="1" applyBorder="1" applyAlignment="1" applyProtection="1">
      <alignment horizontal="center" vertical="center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2" xfId="0" applyFont="1" applyFill="1" applyBorder="1" applyProtection="1">
      <alignment vertical="center"/>
      <protection locked="0"/>
    </xf>
    <xf numFmtId="0" fontId="5" fillId="3" borderId="4" xfId="0" applyFont="1" applyFill="1" applyBorder="1" applyProtection="1">
      <alignment vertical="center"/>
      <protection locked="0"/>
    </xf>
    <xf numFmtId="0" fontId="5" fillId="3" borderId="12" xfId="0" applyFont="1" applyFill="1" applyBorder="1" applyAlignment="1" applyProtection="1">
      <alignment vertical="center" wrapText="1"/>
      <protection locked="0"/>
    </xf>
    <xf numFmtId="38" fontId="5" fillId="0" borderId="54" xfId="1" applyFont="1" applyFill="1" applyBorder="1" applyAlignment="1" applyProtection="1">
      <alignment vertical="center"/>
      <protection locked="0"/>
    </xf>
    <xf numFmtId="38" fontId="5" fillId="0" borderId="55" xfId="1" applyFont="1" applyFill="1" applyBorder="1" applyAlignment="1" applyProtection="1">
      <alignment vertical="center"/>
      <protection locked="0"/>
    </xf>
    <xf numFmtId="0" fontId="5" fillId="3" borderId="3" xfId="0" applyFont="1" applyFill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>
      <alignment horizontal="center" vertical="center"/>
    </xf>
    <xf numFmtId="0" fontId="5" fillId="0" borderId="25" xfId="0" applyFont="1" applyBorder="1" applyAlignment="1">
      <alignment vertical="center" wrapText="1"/>
    </xf>
    <xf numFmtId="0" fontId="5" fillId="0" borderId="26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textRotation="255" wrapText="1"/>
    </xf>
    <xf numFmtId="0" fontId="5" fillId="0" borderId="8" xfId="0" applyFont="1" applyBorder="1" applyAlignment="1">
      <alignment horizontal="center" vertical="center" textRotation="255" wrapText="1"/>
    </xf>
    <xf numFmtId="0" fontId="5" fillId="0" borderId="23" xfId="0" applyFont="1" applyBorder="1" applyAlignment="1">
      <alignment horizontal="center" vertical="center" textRotation="255" wrapText="1"/>
    </xf>
    <xf numFmtId="0" fontId="5" fillId="0" borderId="24" xfId="0" applyFont="1" applyBorder="1" applyAlignment="1">
      <alignment horizontal="center" vertical="center" textRotation="255" wrapText="1"/>
    </xf>
    <xf numFmtId="0" fontId="5" fillId="0" borderId="21" xfId="0" applyFont="1" applyBorder="1" applyAlignment="1">
      <alignment horizontal="center" vertical="center" textRotation="255" wrapText="1"/>
    </xf>
    <xf numFmtId="0" fontId="5" fillId="0" borderId="22" xfId="0" applyFont="1" applyBorder="1" applyAlignment="1">
      <alignment horizontal="center" vertical="center" textRotation="255" wrapText="1"/>
    </xf>
    <xf numFmtId="0" fontId="5" fillId="0" borderId="2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0" fontId="5" fillId="0" borderId="24" xfId="0" applyFont="1" applyBorder="1" applyAlignment="1">
      <alignment vertical="center" wrapText="1"/>
    </xf>
    <xf numFmtId="0" fontId="5" fillId="0" borderId="14" xfId="0" applyFont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5" fillId="0" borderId="16" xfId="0" applyFont="1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5" fillId="0" borderId="19" xfId="0" applyFont="1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indent="1"/>
    </xf>
    <xf numFmtId="0" fontId="5" fillId="0" borderId="3" xfId="0" applyFont="1" applyBorder="1" applyAlignment="1">
      <alignment horizontal="left" vertical="center" indent="1"/>
    </xf>
    <xf numFmtId="0" fontId="5" fillId="0" borderId="4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3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vertical="center" shrinkToFit="1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5" fillId="3" borderId="29" xfId="0" applyFont="1" applyFill="1" applyBorder="1" applyAlignment="1" applyProtection="1">
      <alignment vertical="center" wrapText="1"/>
      <protection locked="0"/>
    </xf>
    <xf numFmtId="0" fontId="5" fillId="0" borderId="5" xfId="0" applyFont="1" applyBorder="1" applyAlignment="1">
      <alignment horizontal="center" vertical="center" textRotation="255"/>
    </xf>
    <xf numFmtId="0" fontId="5" fillId="0" borderId="28" xfId="0" applyFont="1" applyBorder="1" applyAlignment="1">
      <alignment horizontal="center" vertical="center" textRotation="255"/>
    </xf>
    <xf numFmtId="0" fontId="5" fillId="0" borderId="58" xfId="0" applyFont="1" applyBorder="1" applyAlignment="1">
      <alignment horizontal="center" vertical="center" textRotation="255"/>
    </xf>
    <xf numFmtId="0" fontId="5" fillId="0" borderId="30" xfId="0" applyFont="1" applyBorder="1" applyAlignment="1">
      <alignment horizontal="center" vertical="center" textRotation="255"/>
    </xf>
    <xf numFmtId="0" fontId="5" fillId="0" borderId="6" xfId="0" applyFont="1" applyBorder="1" applyAlignment="1">
      <alignment vertical="center" wrapText="1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8" fillId="0" borderId="6" xfId="0" applyFont="1" applyBorder="1" applyAlignment="1">
      <alignment vertical="center" shrinkToFit="1"/>
    </xf>
    <xf numFmtId="0" fontId="5" fillId="3" borderId="6" xfId="0" applyFont="1" applyFill="1" applyBorder="1" applyAlignment="1" applyProtection="1">
      <alignment vertical="center" wrapText="1"/>
      <protection locked="0"/>
    </xf>
    <xf numFmtId="0" fontId="5" fillId="3" borderId="7" xfId="0" applyFont="1" applyFill="1" applyBorder="1" applyAlignment="1" applyProtection="1">
      <alignment vertical="center" wrapText="1"/>
      <protection locked="0"/>
    </xf>
    <xf numFmtId="0" fontId="5" fillId="0" borderId="31" xfId="0" applyFont="1" applyBorder="1">
      <alignment vertical="center"/>
    </xf>
    <xf numFmtId="0" fontId="5" fillId="3" borderId="31" xfId="0" applyFont="1" applyFill="1" applyBorder="1" applyAlignment="1" applyProtection="1">
      <alignment horizontal="center" vertical="center"/>
      <protection locked="0"/>
    </xf>
    <xf numFmtId="0" fontId="18" fillId="0" borderId="31" xfId="0" applyFont="1" applyBorder="1" applyAlignment="1">
      <alignment vertical="center" shrinkToFit="1"/>
    </xf>
    <xf numFmtId="0" fontId="5" fillId="3" borderId="31" xfId="0" applyFont="1" applyFill="1" applyBorder="1" applyAlignment="1" applyProtection="1">
      <alignment vertical="center" wrapText="1"/>
      <protection locked="0"/>
    </xf>
    <xf numFmtId="0" fontId="5" fillId="3" borderId="32" xfId="0" applyFont="1" applyFill="1" applyBorder="1" applyAlignment="1" applyProtection="1">
      <alignment vertical="center" wrapText="1"/>
      <protection locked="0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 textRotation="255" shrinkToFit="1"/>
    </xf>
    <xf numFmtId="0" fontId="5" fillId="0" borderId="30" xfId="0" applyFont="1" applyBorder="1" applyAlignment="1">
      <alignment horizontal="center" vertical="center" textRotation="255" shrinkToFit="1"/>
    </xf>
    <xf numFmtId="0" fontId="5" fillId="0" borderId="1" xfId="0" applyFont="1" applyBorder="1">
      <alignment vertical="center"/>
    </xf>
    <xf numFmtId="0" fontId="5" fillId="0" borderId="33" xfId="0" applyFont="1" applyBorder="1" applyAlignment="1">
      <alignment vertical="center" wrapText="1"/>
    </xf>
    <xf numFmtId="0" fontId="5" fillId="3" borderId="33" xfId="0" applyFont="1" applyFill="1" applyBorder="1" applyAlignment="1" applyProtection="1">
      <alignment horizontal="center" vertical="center"/>
      <protection locked="0"/>
    </xf>
    <xf numFmtId="0" fontId="18" fillId="0" borderId="33" xfId="0" applyFont="1" applyBorder="1" applyAlignment="1">
      <alignment vertical="center" shrinkToFit="1"/>
    </xf>
    <xf numFmtId="0" fontId="5" fillId="3" borderId="33" xfId="0" applyFont="1" applyFill="1" applyBorder="1" applyAlignment="1" applyProtection="1">
      <alignment vertical="center" wrapText="1"/>
      <protection locked="0"/>
    </xf>
    <xf numFmtId="0" fontId="5" fillId="3" borderId="34" xfId="0" applyFont="1" applyFill="1" applyBorder="1" applyAlignment="1" applyProtection="1">
      <alignment vertical="center" wrapText="1"/>
      <protection locked="0"/>
    </xf>
    <xf numFmtId="0" fontId="5" fillId="0" borderId="37" xfId="0" applyFont="1" applyBorder="1" applyAlignment="1">
      <alignment horizontal="right" vertical="center" wrapText="1"/>
    </xf>
    <xf numFmtId="0" fontId="5" fillId="3" borderId="37" xfId="0" applyFont="1" applyFill="1" applyBorder="1" applyAlignment="1" applyProtection="1">
      <alignment horizontal="center" vertical="center"/>
      <protection locked="0"/>
    </xf>
    <xf numFmtId="0" fontId="18" fillId="0" borderId="37" xfId="0" applyFont="1" applyBorder="1" applyAlignment="1">
      <alignment vertical="center" shrinkToFit="1"/>
    </xf>
    <xf numFmtId="0" fontId="5" fillId="3" borderId="37" xfId="0" applyFont="1" applyFill="1" applyBorder="1" applyAlignment="1" applyProtection="1">
      <alignment vertical="center" wrapText="1"/>
      <protection locked="0"/>
    </xf>
    <xf numFmtId="0" fontId="5" fillId="3" borderId="38" xfId="0" applyFont="1" applyFill="1" applyBorder="1" applyAlignment="1" applyProtection="1">
      <alignment vertical="center" wrapText="1"/>
      <protection locked="0"/>
    </xf>
    <xf numFmtId="0" fontId="5" fillId="0" borderId="35" xfId="0" applyFont="1" applyBorder="1" applyAlignment="1">
      <alignment horizontal="right" vertical="center" wrapText="1"/>
    </xf>
    <xf numFmtId="0" fontId="5" fillId="3" borderId="35" xfId="0" applyFont="1" applyFill="1" applyBorder="1" applyAlignment="1" applyProtection="1">
      <alignment horizontal="center" vertical="center"/>
      <protection locked="0"/>
    </xf>
    <xf numFmtId="0" fontId="18" fillId="0" borderId="35" xfId="0" applyFont="1" applyBorder="1" applyAlignment="1">
      <alignment vertical="center" shrinkToFit="1"/>
    </xf>
    <xf numFmtId="0" fontId="5" fillId="3" borderId="35" xfId="0" applyFont="1" applyFill="1" applyBorder="1" applyAlignment="1" applyProtection="1">
      <alignment vertical="center" wrapText="1"/>
      <protection locked="0"/>
    </xf>
    <xf numFmtId="0" fontId="5" fillId="3" borderId="36" xfId="0" applyFont="1" applyFill="1" applyBorder="1" applyAlignment="1" applyProtection="1">
      <alignment vertical="center" wrapText="1"/>
      <protection locked="0"/>
    </xf>
    <xf numFmtId="0" fontId="5" fillId="3" borderId="39" xfId="0" applyFont="1" applyFill="1" applyBorder="1" applyProtection="1">
      <alignment vertical="center"/>
      <protection locked="0"/>
    </xf>
    <xf numFmtId="0" fontId="5" fillId="3" borderId="40" xfId="0" applyFont="1" applyFill="1" applyBorder="1" applyProtection="1">
      <alignment vertical="center"/>
      <protection locked="0"/>
    </xf>
    <xf numFmtId="0" fontId="5" fillId="3" borderId="41" xfId="0" applyFont="1" applyFill="1" applyBorder="1" applyProtection="1">
      <alignment vertical="center"/>
      <protection locked="0"/>
    </xf>
    <xf numFmtId="0" fontId="7" fillId="0" borderId="0" xfId="0" applyFont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5" fillId="0" borderId="31" xfId="0" applyFont="1" applyBorder="1" applyAlignment="1">
      <alignment vertical="center" wrapText="1"/>
    </xf>
    <xf numFmtId="0" fontId="5" fillId="0" borderId="4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44" xfId="0" applyFont="1" applyBorder="1">
      <alignment vertical="center"/>
    </xf>
    <xf numFmtId="0" fontId="5" fillId="0" borderId="59" xfId="0" applyFont="1" applyBorder="1" applyAlignment="1">
      <alignment vertical="center" wrapText="1"/>
    </xf>
    <xf numFmtId="0" fontId="5" fillId="3" borderId="59" xfId="0" applyFont="1" applyFill="1" applyBorder="1" applyAlignment="1" applyProtection="1">
      <alignment horizontal="center" vertical="center"/>
      <protection locked="0"/>
    </xf>
    <xf numFmtId="0" fontId="18" fillId="0" borderId="59" xfId="0" applyFont="1" applyBorder="1" applyAlignment="1">
      <alignment vertical="center" shrinkToFit="1"/>
    </xf>
    <xf numFmtId="0" fontId="5" fillId="3" borderId="59" xfId="0" applyFont="1" applyFill="1" applyBorder="1" applyAlignment="1" applyProtection="1">
      <alignment vertical="center" wrapText="1"/>
      <protection locked="0"/>
    </xf>
    <xf numFmtId="0" fontId="5" fillId="3" borderId="60" xfId="0" applyFont="1" applyFill="1" applyBorder="1" applyAlignment="1" applyProtection="1">
      <alignment vertical="center" wrapText="1"/>
      <protection locked="0"/>
    </xf>
    <xf numFmtId="0" fontId="5" fillId="0" borderId="61" xfId="0" applyFont="1" applyBorder="1" applyAlignment="1">
      <alignment horizontal="right" vertical="center" wrapText="1"/>
    </xf>
    <xf numFmtId="0" fontId="5" fillId="3" borderId="61" xfId="0" applyFont="1" applyFill="1" applyBorder="1" applyAlignment="1" applyProtection="1">
      <alignment horizontal="center" vertical="center"/>
      <protection locked="0"/>
    </xf>
    <xf numFmtId="0" fontId="18" fillId="0" borderId="61" xfId="0" applyFont="1" applyBorder="1" applyAlignment="1">
      <alignment vertical="center" shrinkToFit="1"/>
    </xf>
    <xf numFmtId="0" fontId="5" fillId="3" borderId="61" xfId="0" applyFont="1" applyFill="1" applyBorder="1" applyAlignment="1" applyProtection="1">
      <alignment vertical="center" wrapText="1"/>
      <protection locked="0"/>
    </xf>
    <xf numFmtId="0" fontId="5" fillId="3" borderId="62" xfId="0" applyFont="1" applyFill="1" applyBorder="1" applyAlignment="1" applyProtection="1">
      <alignment vertical="center" wrapText="1"/>
      <protection locked="0"/>
    </xf>
    <xf numFmtId="0" fontId="0" fillId="9" borderId="65" xfId="0" applyFill="1" applyBorder="1" applyAlignment="1" applyProtection="1">
      <alignment horizontal="left" vertical="top"/>
      <protection locked="0"/>
    </xf>
    <xf numFmtId="0" fontId="0" fillId="9" borderId="66" xfId="0" applyFill="1" applyBorder="1" applyAlignment="1" applyProtection="1">
      <alignment horizontal="left" vertical="top"/>
      <protection locked="0"/>
    </xf>
    <xf numFmtId="0" fontId="0" fillId="9" borderId="67" xfId="0" applyFill="1" applyBorder="1" applyAlignment="1" applyProtection="1">
      <alignment horizontal="left" vertical="top"/>
      <protection locked="0"/>
    </xf>
    <xf numFmtId="0" fontId="0" fillId="9" borderId="68" xfId="0" applyFill="1" applyBorder="1" applyAlignment="1" applyProtection="1">
      <alignment horizontal="left" vertical="top"/>
      <protection locked="0"/>
    </xf>
    <xf numFmtId="0" fontId="0" fillId="9" borderId="0" xfId="0" applyFill="1" applyAlignment="1" applyProtection="1">
      <alignment horizontal="left" vertical="top"/>
      <protection locked="0"/>
    </xf>
    <xf numFmtId="0" fontId="0" fillId="9" borderId="69" xfId="0" applyFill="1" applyBorder="1" applyAlignment="1" applyProtection="1">
      <alignment horizontal="left" vertical="top"/>
      <protection locked="0"/>
    </xf>
    <xf numFmtId="0" fontId="0" fillId="9" borderId="70" xfId="0" applyFill="1" applyBorder="1" applyAlignment="1" applyProtection="1">
      <alignment horizontal="left" vertical="top"/>
      <protection locked="0"/>
    </xf>
    <xf numFmtId="0" fontId="0" fillId="9" borderId="71" xfId="0" applyFill="1" applyBorder="1" applyAlignment="1" applyProtection="1">
      <alignment horizontal="left" vertical="top"/>
      <protection locked="0"/>
    </xf>
    <xf numFmtId="0" fontId="0" fillId="9" borderId="72" xfId="0" applyFill="1" applyBorder="1" applyAlignment="1" applyProtection="1">
      <alignment horizontal="left" vertical="top"/>
      <protection locked="0"/>
    </xf>
    <xf numFmtId="0" fontId="0" fillId="9" borderId="65" xfId="0" applyFill="1" applyBorder="1" applyAlignment="1" applyProtection="1">
      <alignment horizontal="left" vertical="top" wrapText="1"/>
      <protection locked="0"/>
    </xf>
  </cellXfs>
  <cellStyles count="3">
    <cellStyle name="桁区切り" xfId="1" builtinId="6"/>
    <cellStyle name="標準" xfId="0" builtinId="0"/>
    <cellStyle name="標準 2" xfId="2" xr:uid="{9B2A8370-9735-4766-AE23-732F5676A4C6}"/>
  </cellStyles>
  <dxfs count="26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8" tint="0.59999389629810485"/>
        </patternFill>
      </fill>
    </dxf>
    <dxf>
      <numFmt numFmtId="3" formatCode="#,##0"/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8" formatCode="General&quot;人&quot;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numFmt numFmtId="177" formatCode="&quot;¥&quot;#,##0_);[Red]\(&quot;¥&quot;#,##0\)"/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protection locked="1" hidden="0"/>
    </dxf>
    <dxf>
      <numFmt numFmtId="3" formatCode="#,##0"/>
      <protection locked="1" hidden="0"/>
    </dxf>
    <dxf>
      <protection locked="1" hidden="0"/>
    </dxf>
    <dxf>
      <numFmt numFmtId="177" formatCode="&quot;¥&quot;#,##0_);[Red]\(&quot;¥&quot;#,##0\)"/>
      <protection locked="1" hidden="0"/>
    </dxf>
    <dxf>
      <numFmt numFmtId="177" formatCode="&quot;¥&quot;#,##0_);[Red]\(&quot;¥&quot;#,##0\)"/>
      <protection locked="1" hidden="0"/>
    </dxf>
    <dxf>
      <numFmt numFmtId="177" formatCode="&quot;¥&quot;#,##0_);[Red]\(&quot;¥&quot;#,##0\)"/>
      <protection locked="1" hidden="0"/>
    </dxf>
    <dxf>
      <numFmt numFmtId="177" formatCode="&quot;¥&quot;#,##0_);[Red]\(&quot;¥&quot;#,##0\)"/>
      <protection locked="1" hidden="0"/>
    </dxf>
    <dxf>
      <numFmt numFmtId="178" formatCode="General&quot;人&quot;"/>
      <protection locked="1" hidden="0"/>
    </dxf>
    <dxf>
      <numFmt numFmtId="177" formatCode="&quot;¥&quot;#,##0_);[Red]\(&quot;¥&quot;#,##0\)"/>
      <protection locked="1" hidden="0"/>
    </dxf>
    <dxf>
      <numFmt numFmtId="177" formatCode="&quot;¥&quot;#,##0_);[Red]\(&quot;¥&quot;#,##0\)"/>
      <protection locked="1" hidden="0"/>
    </dxf>
    <dxf>
      <numFmt numFmtId="177" formatCode="&quot;¥&quot;#,##0_);[Red]\(&quot;¥&quot;#,##0\)"/>
      <protection locked="1" hidden="0"/>
    </dxf>
    <dxf>
      <numFmt numFmtId="177" formatCode="&quot;¥&quot;#,##0_);[Red]\(&quot;¥&quot;#,##0\)"/>
      <protection locked="1" hidden="0"/>
    </dxf>
    <dxf>
      <numFmt numFmtId="177" formatCode="&quot;¥&quot;#,##0_);[Red]\(&quot;¥&quot;#,##0\)"/>
      <protection locked="1" hidden="0"/>
    </dxf>
    <dxf>
      <numFmt numFmtId="177" formatCode="&quot;¥&quot;#,##0_);[Red]\(&quot;¥&quot;#,##0\)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colors>
    <mruColors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579343</xdr:colOff>
      <xdr:row>28</xdr:row>
      <xdr:rowOff>108697</xdr:rowOff>
    </xdr:from>
    <xdr:to>
      <xdr:col>22</xdr:col>
      <xdr:colOff>521073</xdr:colOff>
      <xdr:row>31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1A59EA0-9C70-9957-86F1-658C6BACD99D}"/>
            </a:ext>
          </a:extLst>
        </xdr:cNvPr>
        <xdr:cNvSpPr txBox="1"/>
      </xdr:nvSpPr>
      <xdr:spPr>
        <a:xfrm>
          <a:off x="9079005" y="8120903"/>
          <a:ext cx="3942230" cy="8269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兄弟姉妹の高校又は大学等の進学先が決まっていない場合は、続柄、氏名を記入した上で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学校名欄を「未定」</a:t>
          </a:r>
          <a:r>
            <a: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と記入してください。</a:t>
          </a:r>
          <a:endParaRPr kumimoji="1" lang="en-US" altLang="ja-JP" sz="11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入学後、確認の問合せをさせていただきます。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98614</xdr:colOff>
      <xdr:row>16</xdr:row>
      <xdr:rowOff>160437</xdr:rowOff>
    </xdr:from>
    <xdr:to>
      <xdr:col>14</xdr:col>
      <xdr:colOff>225584</xdr:colOff>
      <xdr:row>29</xdr:row>
      <xdr:rowOff>155015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648901ED-5225-C2AB-9ECB-B52C9C688A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704"/>
        <a:stretch>
          <a:fillRect/>
        </a:stretch>
      </xdr:blipFill>
      <xdr:spPr>
        <a:xfrm>
          <a:off x="8839202" y="4597966"/>
          <a:ext cx="2559095" cy="3721281"/>
        </a:xfrm>
        <a:prstGeom prst="rect">
          <a:avLst/>
        </a:prstGeom>
      </xdr:spPr>
    </xdr:pic>
    <xdr:clientData/>
  </xdr:twoCellAnchor>
  <xdr:twoCellAnchor>
    <xdr:from>
      <xdr:col>11</xdr:col>
      <xdr:colOff>421341</xdr:colOff>
      <xdr:row>23</xdr:row>
      <xdr:rowOff>0</xdr:rowOff>
    </xdr:from>
    <xdr:to>
      <xdr:col>14</xdr:col>
      <xdr:colOff>170329</xdr:colOff>
      <xdr:row>25</xdr:row>
      <xdr:rowOff>242047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4DCA1F02-3DC1-40F3-80F7-0005D7B9C3D4}"/>
            </a:ext>
          </a:extLst>
        </xdr:cNvPr>
        <xdr:cNvSpPr/>
      </xdr:nvSpPr>
      <xdr:spPr>
        <a:xfrm>
          <a:off x="9161929" y="6382871"/>
          <a:ext cx="2196353" cy="797858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723900</xdr:colOff>
      <xdr:row>3</xdr:row>
      <xdr:rowOff>28705</xdr:rowOff>
    </xdr:from>
    <xdr:to>
      <xdr:col>16</xdr:col>
      <xdr:colOff>377862</xdr:colOff>
      <xdr:row>7</xdr:row>
      <xdr:rowOff>261544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96F29BF1-F904-5E97-89E8-73CD5913D041}"/>
            </a:ext>
          </a:extLst>
        </xdr:cNvPr>
        <xdr:cNvGrpSpPr/>
      </xdr:nvGrpSpPr>
      <xdr:grpSpPr>
        <a:xfrm>
          <a:off x="8696886" y="874750"/>
          <a:ext cx="4528521" cy="1353427"/>
          <a:chOff x="8704729" y="1849662"/>
          <a:chExt cx="4548691" cy="1342221"/>
        </a:xfrm>
      </xdr:grpSpPr>
      <xdr:pic>
        <xdr:nvPicPr>
          <xdr:cNvPr id="11" name="図 10">
            <a:extLst>
              <a:ext uri="{FF2B5EF4-FFF2-40B4-BE49-F238E27FC236}">
                <a16:creationId xmlns:a16="http://schemas.microsoft.com/office/drawing/2014/main" id="{EECAE36B-3AF9-CA2A-0374-8A791911EE5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704729" y="1849662"/>
            <a:ext cx="4548691" cy="1342221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2" name="正方形/長方形 11">
            <a:extLst>
              <a:ext uri="{FF2B5EF4-FFF2-40B4-BE49-F238E27FC236}">
                <a16:creationId xmlns:a16="http://schemas.microsoft.com/office/drawing/2014/main" id="{13610832-3DF8-4869-8E9B-C11171912B2D}"/>
              </a:ext>
            </a:extLst>
          </xdr:cNvPr>
          <xdr:cNvSpPr/>
        </xdr:nvSpPr>
        <xdr:spPr>
          <a:xfrm>
            <a:off x="9663952" y="2779060"/>
            <a:ext cx="959223" cy="385482"/>
          </a:xfrm>
          <a:prstGeom prst="rect">
            <a:avLst/>
          </a:prstGeom>
          <a:noFill/>
          <a:ln w="28575"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B32DAA-119C-4F99-A913-5C9823382F4B}" name="テーブル_入学料免除申請者データ" displayName="テーブル_入学料免除申請者データ" ref="A41:CQ42" totalsRowShown="0" headerRowDxfId="264" dataDxfId="263">
  <autoFilter ref="A41:CQ42" xr:uid="{12D26BDD-52E9-4A9B-9814-ACCCCA3F955E}"/>
  <tableColumns count="95">
    <tableColumn id="1" xr3:uid="{DD0E1784-56E6-45CB-AB01-06009469E31F}" name="入免授免一括申請" dataDxfId="262"/>
    <tableColumn id="2" xr3:uid="{195B95CF-7179-48FE-9989-FCE32C3F83BD}" name="学籍番号" dataDxfId="261">
      <calculatedColumnFormula>$B$4</calculatedColumnFormula>
    </tableColumn>
    <tableColumn id="3" xr3:uid="{98269C1C-3E95-41BF-B572-F51E1B43AA78}" name="氏名" dataDxfId="260">
      <calculatedColumnFormula>$C$4</calculatedColumnFormula>
    </tableColumn>
    <tableColumn id="4" xr3:uid="{C76EC664-8AD5-45D4-AA0F-FEC63C5AF253}" name="学科・専攻" dataDxfId="259">
      <calculatedColumnFormula>C$2</calculatedColumnFormula>
    </tableColumn>
    <tableColumn id="5" xr3:uid="{01A6B9A7-B360-4A5D-A32F-52839470BACD}" name="コース" dataDxfId="258">
      <calculatedColumnFormula>D$2</calculatedColumnFormula>
    </tableColumn>
    <tableColumn id="6" xr3:uid="{B0C148D6-54C9-4CF4-88A3-AD9D3F09B16E}" name="学年" dataDxfId="257">
      <calculatedColumnFormula>E$2</calculatedColumnFormula>
    </tableColumn>
    <tableColumn id="7" xr3:uid="{6FDD5955-3DE8-467E-A653-F3B15C5B3D6C}" name="世帯人数" dataDxfId="256">
      <calculatedColumnFormula>$D$4</calculatedColumnFormula>
    </tableColumn>
    <tableColumn id="8" xr3:uid="{3D18346D-141D-475F-9332-A181C6585565}" name="申請区分" dataDxfId="255">
      <calculatedColumnFormula>$E$4</calculatedColumnFormula>
    </tableColumn>
    <tableColumn id="9" xr3:uid="{24AA3C8A-D362-49A2-B154-0CCEA6C50B1A}" name="通学区分" dataDxfId="254">
      <calculatedColumnFormula>$F$4</calculatedColumnFormula>
    </tableColumn>
    <tableColumn id="10" xr3:uid="{FAE65BE9-70F7-4D50-AB08-3A6F821C8859}" name="母子・父子世帯" dataDxfId="253">
      <calculatedColumnFormula>$G$4</calculatedColumnFormula>
    </tableColumn>
    <tableColumn id="11" xr3:uid="{5505AFA8-69E5-4AC4-8B04-ED19C3C69D43}" name="多子世帯" dataDxfId="252">
      <calculatedColumnFormula>$H$4</calculatedColumnFormula>
    </tableColumn>
    <tableColumn id="12" xr3:uid="{354E53B1-777D-4954-AE75-8A7824199664}" name="生活保護" dataDxfId="251">
      <calculatedColumnFormula>$I$4</calculatedColumnFormula>
    </tableColumn>
    <tableColumn id="13" xr3:uid="{3CD163C7-3C5B-4F5F-A098-781C16D5BD68}" name="大規模災害被災" dataDxfId="250">
      <calculatedColumnFormula>$J$4</calculatedColumnFormula>
    </tableColumn>
    <tableColumn id="14" xr3:uid="{19631539-A5D9-4AAD-990A-FF668887FCAC}" name="書類不備等" dataDxfId="249">
      <calculatedColumnFormula>$K$4</calculatedColumnFormula>
    </tableColumn>
    <tableColumn id="15" xr3:uid="{0B9C423F-60FB-4BED-855F-E16A9516748B}" name="課税区分" dataDxfId="248">
      <calculatedColumnFormula>$L$4</calculatedColumnFormula>
    </tableColumn>
    <tableColumn id="16" xr3:uid="{809412F0-7CF4-408D-B8E4-75D7BF3A47E7}" name="続柄1" dataDxfId="247">
      <calculatedColumnFormula>IF(C$10="","",C$10)</calculatedColumnFormula>
    </tableColumn>
    <tableColumn id="17" xr3:uid="{FD2A845A-BA1D-4DB2-A10D-8EF6A9D120F2}" name="収入種別1" dataDxfId="246">
      <calculatedColumnFormula>IF(D$10="","",D$10)</calculatedColumnFormula>
    </tableColumn>
    <tableColumn id="18" xr3:uid="{58A7E8F2-8767-4573-B772-257B4AFE4189}" name="収入金額1" dataDxfId="245">
      <calculatedColumnFormula>IF(E$10="",0,E$10)</calculatedColumnFormula>
    </tableColumn>
    <tableColumn id="19" xr3:uid="{2DACDFAD-2192-4517-A27C-BA95B795DD3D}" name="必要経費1" dataDxfId="244">
      <calculatedColumnFormula>IF(F$10="",0,F$10)</calculatedColumnFormula>
    </tableColumn>
    <tableColumn id="20" xr3:uid="{F18ABC47-D67D-4E29-9766-A1DC9413588F}" name="所得1" dataDxfId="243">
      <calculatedColumnFormula>IF(G$10="",0,G$10)</calculatedColumnFormula>
    </tableColumn>
    <tableColumn id="21" xr3:uid="{A2479B60-E8C8-4757-8240-36F10460B283}" name="続柄2" dataDxfId="242">
      <calculatedColumnFormula>IF(C$12="","",C$12)</calculatedColumnFormula>
    </tableColumn>
    <tableColumn id="22" xr3:uid="{A3769D51-59B6-4B6D-8A35-5BE1CB3CFDE6}" name="収入種別2" dataDxfId="241">
      <calculatedColumnFormula>IF(D$12="","",D$12)</calculatedColumnFormula>
    </tableColumn>
    <tableColumn id="23" xr3:uid="{951C63AE-419F-41B3-AE57-BCD1AD9760E4}" name="収入金額2" dataDxfId="240">
      <calculatedColumnFormula>IF(E$12="",0,E$12)</calculatedColumnFormula>
    </tableColumn>
    <tableColumn id="24" xr3:uid="{B4F89698-B7BA-4F03-B360-85074319DC0F}" name="必要経費2" dataDxfId="239">
      <calculatedColumnFormula>IF(F$12="",0,F$12)</calculatedColumnFormula>
    </tableColumn>
    <tableColumn id="25" xr3:uid="{188AF7F2-5878-4961-8B12-35F92F433CCB}" name="所得2" dataDxfId="238">
      <calculatedColumnFormula>IF(G$12="",0,G$12)</calculatedColumnFormula>
    </tableColumn>
    <tableColumn id="26" xr3:uid="{CF1E08B5-124A-49C5-89E9-A0DD887CF498}" name="続柄3" dataDxfId="237">
      <calculatedColumnFormula>IF(C$14="","",C$14)</calculatedColumnFormula>
    </tableColumn>
    <tableColumn id="27" xr3:uid="{63D385C8-F5D7-4653-BCA1-90BA6722228B}" name="収入種別3" dataDxfId="236">
      <calculatedColumnFormula>IF(D$14="","",D$14)</calculatedColumnFormula>
    </tableColumn>
    <tableColumn id="28" xr3:uid="{20422EE5-1D83-451D-9363-7228F0A48158}" name="収入金額3" dataDxfId="235">
      <calculatedColumnFormula>IF(E$14="",0,E$14)</calculatedColumnFormula>
    </tableColumn>
    <tableColumn id="29" xr3:uid="{84130476-8BC8-4A0A-A75E-4C8ADC9CED9D}" name="必要経費3" dataDxfId="234">
      <calculatedColumnFormula>IF(F$14="",0,F$14)</calculatedColumnFormula>
    </tableColumn>
    <tableColumn id="30" xr3:uid="{C5F3B560-0ACA-417D-BFA9-6AB843A1FC31}" name="所得3" dataDxfId="233">
      <calculatedColumnFormula>IF(G$14="",0,G$14)</calculatedColumnFormula>
    </tableColumn>
    <tableColumn id="31" xr3:uid="{B23FAA6F-19A4-4A16-B181-352E28904E7C}" name="続柄4" dataDxfId="232">
      <calculatedColumnFormula>IF(C$16="","",C$16)</calculatedColumnFormula>
    </tableColumn>
    <tableColumn id="32" xr3:uid="{8995BF2B-8F64-406C-8FE2-B0307C428216}" name="収入種別4" dataDxfId="231">
      <calculatedColumnFormula>IF(D$16="","",D$16)</calculatedColumnFormula>
    </tableColumn>
    <tableColumn id="33" xr3:uid="{22F6519E-A8C4-4E49-B866-11DBD5BAA41E}" name="収入金額4" dataDxfId="230">
      <calculatedColumnFormula>IF(E$16="",0,E$16)</calculatedColumnFormula>
    </tableColumn>
    <tableColumn id="34" xr3:uid="{16C0FBBC-01BC-41E8-AA8E-E3FFDEBC3ACD}" name="必要経費4" dataDxfId="229">
      <calculatedColumnFormula>IF(F$16="",0,F$16)</calculatedColumnFormula>
    </tableColumn>
    <tableColumn id="35" xr3:uid="{324C5EE1-ECA9-40B6-842A-285FB5C7C508}" name="所得4" dataDxfId="228">
      <calculatedColumnFormula>IF(G$16="",0,G$16)</calculatedColumnFormula>
    </tableColumn>
    <tableColumn id="36" xr3:uid="{5078EB58-F263-4277-BA24-83A30DCC72CE}" name="続柄5" dataDxfId="227">
      <calculatedColumnFormula>IF(C$18="","",C$18)</calculatedColumnFormula>
    </tableColumn>
    <tableColumn id="37" xr3:uid="{2CE4DC54-CB24-4840-8492-33A9AC808BB2}" name="収入種別5" dataDxfId="226">
      <calculatedColumnFormula>IF(D$18="","",D$18)</calculatedColumnFormula>
    </tableColumn>
    <tableColumn id="38" xr3:uid="{66091F78-FA6A-40D6-893D-4926963DB51B}" name="収入金額5" dataDxfId="225">
      <calculatedColumnFormula>IF(E$18="",0,E$18)</calculatedColumnFormula>
    </tableColumn>
    <tableColumn id="39" xr3:uid="{9E46C476-5565-4D3C-BB2D-A5DA131AA729}" name="必要経費5" dataDxfId="224">
      <calculatedColumnFormula>IF(F$18="",0,F$18)</calculatedColumnFormula>
    </tableColumn>
    <tableColumn id="40" xr3:uid="{A82B1F15-FC93-464B-B8F2-828BD2C4C7A2}" name="所得5" dataDxfId="223">
      <calculatedColumnFormula>IF(G$18="",0,G$18)</calculatedColumnFormula>
    </tableColumn>
    <tableColumn id="41" xr3:uid="{053B1E6C-ED16-4442-9989-D1BFE09D4DFE}" name="続柄6" dataDxfId="222">
      <calculatedColumnFormula>IF(C$20="","",C$20)</calculatedColumnFormula>
    </tableColumn>
    <tableColumn id="42" xr3:uid="{6342E4C3-A58C-4901-96D4-31147969A9DB}" name="収入種別6" dataDxfId="221">
      <calculatedColumnFormula>IF(D$20="","",D$20)</calculatedColumnFormula>
    </tableColumn>
    <tableColumn id="43" xr3:uid="{FD3DA6A4-4F97-4153-8BD5-D86097506457}" name="収入金額6" dataDxfId="220">
      <calculatedColumnFormula>IF(E$20="",0,E$20)</calculatedColumnFormula>
    </tableColumn>
    <tableColumn id="44" xr3:uid="{513FB03B-BA62-4B41-9452-C63FE3D2343A}" name="必要経費6" dataDxfId="219">
      <calculatedColumnFormula>IF(F$20="",0,F$20)</calculatedColumnFormula>
    </tableColumn>
    <tableColumn id="45" xr3:uid="{DD6FEDDC-C900-4FB8-B198-CA1D59D33070}" name="所得6" dataDxfId="218">
      <calculatedColumnFormula>IF(G$20="",0,G$20)</calculatedColumnFormula>
    </tableColumn>
    <tableColumn id="46" xr3:uid="{E4B79334-B554-4F54-B4EE-6398DC92ADC2}" name="就学者1" dataDxfId="217">
      <calculatedColumnFormula>IF(C$24="","",C$24)</calculatedColumnFormula>
    </tableColumn>
    <tableColumn id="47" xr3:uid="{1C793AF4-D7E4-4B2E-9AE4-DF01792DBCBA}" name="通学区分1" dataDxfId="216">
      <calculatedColumnFormula>IF(D$24="","",D$24)</calculatedColumnFormula>
    </tableColumn>
    <tableColumn id="48" xr3:uid="{8AF7A290-0C36-433B-BF83-EAA242A325B3}" name="設置区分1" dataDxfId="215">
      <calculatedColumnFormula>IF(E$24="","",E$24)</calculatedColumnFormula>
    </tableColumn>
    <tableColumn id="49" xr3:uid="{605283DE-4D8A-4391-9637-19F261B3D2F2}" name="学校区分1" dataDxfId="214">
      <calculatedColumnFormula>IF(F$24="","",F$24)</calculatedColumnFormula>
    </tableColumn>
    <tableColumn id="50" xr3:uid="{46168C9C-0029-404D-BF50-556B4607B7A9}" name="学年1" dataDxfId="213">
      <calculatedColumnFormula>IF(G$24="","",G$24)</calculatedColumnFormula>
    </tableColumn>
    <tableColumn id="51" xr3:uid="{35A4EF52-C3C0-4604-9CDA-0F8D201D3EC7}" name="控除額1" dataDxfId="212">
      <calculatedColumnFormula>IF(H$24="",0,H$24)</calculatedColumnFormula>
    </tableColumn>
    <tableColumn id="52" xr3:uid="{E9FD9A46-CC28-4EA9-A89C-34622DA9A8B7}" name="就学者2" dataDxfId="211">
      <calculatedColumnFormula>IF(C$26="","",C$26)</calculatedColumnFormula>
    </tableColumn>
    <tableColumn id="53" xr3:uid="{AE4E2FEB-D2DD-4FCC-ADF4-B849A1EC51E1}" name="通学区分2" dataDxfId="210">
      <calculatedColumnFormula>IF(D$26="","",D$26)</calculatedColumnFormula>
    </tableColumn>
    <tableColumn id="54" xr3:uid="{B96E159E-8E03-4E51-9653-F9FFE2F18ED0}" name="設置区分2" dataDxfId="209">
      <calculatedColumnFormula>IF(E$26="","",E$26)</calculatedColumnFormula>
    </tableColumn>
    <tableColumn id="55" xr3:uid="{C4A5D4D1-C423-4894-A37F-E2F35789016B}" name="学校区分2" dataDxfId="208">
      <calculatedColumnFormula>IF(F$26="","",F$26)</calculatedColumnFormula>
    </tableColumn>
    <tableColumn id="56" xr3:uid="{E0719695-A898-4AC1-9C9B-CF011F22B9EA}" name="学年2" dataDxfId="207">
      <calculatedColumnFormula>IF(G$26="","",G$26)</calculatedColumnFormula>
    </tableColumn>
    <tableColumn id="57" xr3:uid="{05899707-9359-46B7-880C-06FB57F81EA2}" name="控除額2" dataDxfId="206">
      <calculatedColumnFormula>IF(H$26="",0,H$26)</calculatedColumnFormula>
    </tableColumn>
    <tableColumn id="58" xr3:uid="{637E060A-35A2-4E80-9E89-3D797CB2C5D2}" name="就学者3" dataDxfId="205">
      <calculatedColumnFormula>IF(C$28="","",C$28)</calculatedColumnFormula>
    </tableColumn>
    <tableColumn id="59" xr3:uid="{06EABB9B-EDC0-456A-AD68-0CF52521724B}" name="通学区分3" dataDxfId="204">
      <calculatedColumnFormula>IF(D$28="","",D$28)</calculatedColumnFormula>
    </tableColumn>
    <tableColumn id="60" xr3:uid="{A7BBD828-F46D-4A7F-B168-3A2A5BB87015}" name="設置区分3" dataDxfId="203">
      <calculatedColumnFormula>IF(E$28="","",E$28)</calculatedColumnFormula>
    </tableColumn>
    <tableColumn id="61" xr3:uid="{F44254D9-B979-465C-8AD7-560BCBB7CA79}" name="学校区分3" dataDxfId="202">
      <calculatedColumnFormula>IF(F$28="","",F$28)</calculatedColumnFormula>
    </tableColumn>
    <tableColumn id="62" xr3:uid="{8F3C4A02-2B3A-4F70-BBAA-9D3B8796F05A}" name="学年3" dataDxfId="201">
      <calculatedColumnFormula>IF(G$28="","",G$28)</calculatedColumnFormula>
    </tableColumn>
    <tableColumn id="63" xr3:uid="{270998E7-B543-4C05-9080-325E073A7AF3}" name="控除額3" dataDxfId="200">
      <calculatedColumnFormula>IF(H$28="",0,H$28)</calculatedColumnFormula>
    </tableColumn>
    <tableColumn id="64" xr3:uid="{CAFFAEE1-093E-452C-BC20-6517EBEDBC8B}" name="就学者4" dataDxfId="199">
      <calculatedColumnFormula>IF(C$30="","",C$30)</calculatedColumnFormula>
    </tableColumn>
    <tableColumn id="65" xr3:uid="{97EAC777-7348-4844-B43E-BDADA8F64F26}" name="通学区分4" dataDxfId="198">
      <calculatedColumnFormula>IF(D$30="","",D$30)</calculatedColumnFormula>
    </tableColumn>
    <tableColumn id="66" xr3:uid="{7D0D29F0-CC58-40E9-BC08-7287631FEFAA}" name="設置区分4" dataDxfId="197">
      <calculatedColumnFormula>IF(E$30="","",E$30)</calculatedColumnFormula>
    </tableColumn>
    <tableColumn id="67" xr3:uid="{C2B532C7-D29B-484C-ABB4-0C66F060A3AC}" name="学校区分4" dataDxfId="196">
      <calculatedColumnFormula>IF(F$30="","",F$30)</calculatedColumnFormula>
    </tableColumn>
    <tableColumn id="68" xr3:uid="{999F8B66-6B1E-4C07-947A-096EA3864156}" name="学年4" dataDxfId="195">
      <calculatedColumnFormula>IF(G$30="","",G$30)</calculatedColumnFormula>
    </tableColumn>
    <tableColumn id="69" xr3:uid="{A4443608-598E-4887-AC99-4AAF6E42C902}" name="控除額4" dataDxfId="194">
      <calculatedColumnFormula>IF(H$30="",0,H$30)</calculatedColumnFormula>
    </tableColumn>
    <tableColumn id="70" xr3:uid="{4B67D9EE-7FA1-4F9E-B043-49871C154278}" name="就学者5" dataDxfId="193">
      <calculatedColumnFormula>IF(C$32="","",C$32)</calculatedColumnFormula>
    </tableColumn>
    <tableColumn id="71" xr3:uid="{E574C177-B1F8-4DC0-93E4-11561EF8B868}" name="通学区分5" dataDxfId="192">
      <calculatedColumnFormula>IF(D$32="","",D$32)</calculatedColumnFormula>
    </tableColumn>
    <tableColumn id="72" xr3:uid="{69E2B28B-2593-4215-9901-8E1EE3BA35A3}" name="設置区分5" dataDxfId="191">
      <calculatedColumnFormula>IF(E$32="","",E$32)</calculatedColumnFormula>
    </tableColumn>
    <tableColumn id="73" xr3:uid="{1BB07F63-6CAD-416B-AA72-1461F3A66C87}" name="学校区分5" dataDxfId="190">
      <calculatedColumnFormula>IF(F$32="","",F$32)</calculatedColumnFormula>
    </tableColumn>
    <tableColumn id="74" xr3:uid="{7A89AAC7-C831-440C-BE9D-44461BDA1F6A}" name="学年5" dataDxfId="189">
      <calculatedColumnFormula>IF(G$32="","",G$32)</calculatedColumnFormula>
    </tableColumn>
    <tableColumn id="75" xr3:uid="{4EEDC62A-9EC5-4F32-9922-4F1E7540F79C}" name="控除額5" dataDxfId="188">
      <calculatedColumnFormula>IF(H$32="",0,H$32)</calculatedColumnFormula>
    </tableColumn>
    <tableColumn id="76" xr3:uid="{5848819E-5A57-4CD9-B89E-4054F29BCEDB}" name="就学者6" dataDxfId="187">
      <calculatedColumnFormula>IF(C$34="","",C$34)</calculatedColumnFormula>
    </tableColumn>
    <tableColumn id="77" xr3:uid="{CE453C80-1376-47CA-9E30-E983F7622B2D}" name="通学区分6" dataDxfId="186">
      <calculatedColumnFormula>IF(D$34="","",D$34)</calculatedColumnFormula>
    </tableColumn>
    <tableColumn id="78" xr3:uid="{6387AD94-3F77-41CA-BC8B-77CDCDEBDDE7}" name="設置区分6" dataDxfId="185">
      <calculatedColumnFormula>IF(E$34="","",E$34)</calculatedColumnFormula>
    </tableColumn>
    <tableColumn id="79" xr3:uid="{CDFA799F-7B73-4CA8-AB15-99C1338F9690}" name="学校区分6" dataDxfId="184">
      <calculatedColumnFormula>IF(F$34="","",F$34)</calculatedColumnFormula>
    </tableColumn>
    <tableColumn id="80" xr3:uid="{80560DC5-3BDD-4ED1-9271-997368815342}" name="学年6" dataDxfId="183">
      <calculatedColumnFormula>IF(G$34="","",G$34)</calculatedColumnFormula>
    </tableColumn>
    <tableColumn id="81" xr3:uid="{323806DA-9130-46C0-92B4-11FF54238DE6}" name="控除額6" dataDxfId="182">
      <calculatedColumnFormula>IF(H$34="",0,H$34)</calculatedColumnFormula>
    </tableColumn>
    <tableColumn id="82" xr3:uid="{259719A3-116E-4D97-94C0-D3E62813D11B}" name="申請者の通学区分" dataDxfId="181">
      <calculatedColumnFormula>I$10</calculatedColumnFormula>
    </tableColumn>
    <tableColumn id="83" xr3:uid="{35C1A7C7-C6A7-47E8-9640-368131269E35}" name="母子・父子世帯2" dataDxfId="180">
      <calculatedColumnFormula>IF(J$10="",0,J$10)</calculatedColumnFormula>
    </tableColumn>
    <tableColumn id="84" xr3:uid="{AB6B1A69-BC08-4E17-AC31-33FDE02E1BAD}" name="父母以外の収入" dataDxfId="179">
      <calculatedColumnFormula>K$10</calculatedColumnFormula>
    </tableColumn>
    <tableColumn id="85" xr3:uid="{822B22D9-7ECF-49ED-B8CC-E6B2B925ACB9}" name="家計支持者の単身赴任等に係る支出" dataDxfId="178">
      <calculatedColumnFormula>IF($I$12="","",$I$12)</calculatedColumnFormula>
    </tableColumn>
    <tableColumn id="86" xr3:uid="{1635FCCB-2872-4DCC-BF24-2C2E60D979AF}" name="長期療養に係る支出" dataDxfId="177">
      <calculatedColumnFormula>IF($I$14="","",$I$14)</calculatedColumnFormula>
    </tableColumn>
    <tableColumn id="87" xr3:uid="{40231223-F1E3-4E4B-A5AA-4122C9CBF9FA}" name="風水害等の被害額" dataDxfId="176">
      <calculatedColumnFormula>IF($I$16="","",$I$16)</calculatedColumnFormula>
    </tableColumn>
    <tableColumn id="88" xr3:uid="{ADB99ACB-4715-41A0-9EA0-555D3C38EFA1}" name="障害者数" dataDxfId="175">
      <calculatedColumnFormula>IF($I$18="","",$I$18)</calculatedColumnFormula>
    </tableColumn>
    <tableColumn id="89" xr3:uid="{DDD29DD4-5B99-4113-A27E-FB4A53ED29A2}" name="総所得金額" dataDxfId="174">
      <calculatedColumnFormula>$J$24</calculatedColumnFormula>
    </tableColumn>
    <tableColumn id="90" xr3:uid="{BA14FBED-4B4C-48A7-B4E5-36D6D7A1ACCB}" name="特別控除総額" dataDxfId="173">
      <calculatedColumnFormula>$J$27</calculatedColumnFormula>
    </tableColumn>
    <tableColumn id="91" xr3:uid="{4593863F-4E97-48F0-961A-97CA084CD099}" name="就学者控除総額" dataDxfId="172">
      <calculatedColumnFormula>$J$30</calculatedColumnFormula>
    </tableColumn>
    <tableColumn id="92" xr3:uid="{EFC36191-CE1E-4FFF-96C2-E6655D7F91A6}" name="収入基準額" dataDxfId="171">
      <calculatedColumnFormula>$J$33</calculatedColumnFormula>
    </tableColumn>
    <tableColumn id="93" xr3:uid="{FEFAB9C4-B3F7-4C72-B9D2-16491FC20185}" name="前後期区分" dataDxfId="170">
      <calculatedColumnFormula>LEFT($A$1,7)</calculatedColumnFormula>
    </tableColumn>
    <tableColumn id="94" xr3:uid="{BF0D6B0C-9678-4C8E-9AC4-E14021B70CF9}" name="支出合計" dataDxfId="169">
      <calculatedColumnFormula>$L$27</calculatedColumnFormula>
    </tableColumn>
    <tableColumn id="95" xr3:uid="{D4089C8F-5C95-45E1-8079-7C063F6EBE63}" name="特記事項" dataDxfId="168">
      <calculatedColumnFormula>IF($CM$9="","",$CM$9)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B5967C-C62B-4889-A058-739F82222291}" name="テーブル_授業料免除申請者データ" displayName="テーブル_授業料免除申請者データ" ref="A41:CR42" totalsRowShown="0" dataDxfId="167">
  <autoFilter ref="A41:CR42" xr:uid="{0BD08092-8CD6-4D02-AFC9-5AB66D7C8E9A}"/>
  <tableColumns count="96">
    <tableColumn id="96" xr3:uid="{79E8F74D-321C-431C-8254-9BFA5B63F480}" name="入免授免一括申請" dataDxfId="166">
      <calculatedColumnFormula>IF(OR(C18="",C18="希望しない")=TRUE,"希望しない","希望する")</calculatedColumnFormula>
    </tableColumn>
    <tableColumn id="1" xr3:uid="{E34AC395-8C40-49D0-A087-F2EC438FF3A7}" name="学籍番号" dataDxfId="165">
      <calculatedColumnFormula>$B$4</calculatedColumnFormula>
    </tableColumn>
    <tableColumn id="2" xr3:uid="{E6BB9BD7-1B69-4C32-A4B2-709C3291B379}" name="氏名" dataDxfId="164">
      <calculatedColumnFormula>$C$4</calculatedColumnFormula>
    </tableColumn>
    <tableColumn id="3" xr3:uid="{5084539B-8D2B-4F35-ABCF-F490368FF4D3}" name="学科・専攻" dataDxfId="163">
      <calculatedColumnFormula>C$2</calculatedColumnFormula>
    </tableColumn>
    <tableColumn id="4" xr3:uid="{3D88AC47-BD71-4008-B580-F44F96018FBA}" name="コース" dataDxfId="162">
      <calculatedColumnFormula>D$2</calculatedColumnFormula>
    </tableColumn>
    <tableColumn id="5" xr3:uid="{6455CD8F-3257-40EC-9483-3EF24FEBA5FB}" name="学年" dataDxfId="161">
      <calculatedColumnFormula>E$2</calculatedColumnFormula>
    </tableColumn>
    <tableColumn id="6" xr3:uid="{A36FA1AB-B8F6-41FF-B87A-554B45D2D857}" name="世帯人数" dataDxfId="160">
      <calculatedColumnFormula>$D$4</calculatedColumnFormula>
    </tableColumn>
    <tableColumn id="7" xr3:uid="{27E1D834-B9C4-4691-9000-3D5C37A1CC37}" name="申請区分" dataDxfId="159">
      <calculatedColumnFormula>$E$4</calculatedColumnFormula>
    </tableColumn>
    <tableColumn id="8" xr3:uid="{28184242-3C87-4FF1-B0F8-5E2918EE4532}" name="通学区分" dataDxfId="158">
      <calculatedColumnFormula>$F$4</calculatedColumnFormula>
    </tableColumn>
    <tableColumn id="9" xr3:uid="{88F5D3EB-C637-484A-A94C-327EF500EB75}" name="母子・父子世帯" dataDxfId="157">
      <calculatedColumnFormula>$G$4</calculatedColumnFormula>
    </tableColumn>
    <tableColumn id="10" xr3:uid="{933A6098-FB4F-4F27-AA38-286FFEFDBD58}" name="多子世帯" dataDxfId="156">
      <calculatedColumnFormula>$H$4</calculatedColumnFormula>
    </tableColumn>
    <tableColumn id="11" xr3:uid="{45CD7F00-5A59-49A3-B952-01B02450B84F}" name="生活保護" dataDxfId="155">
      <calculatedColumnFormula>$I$4</calculatedColumnFormula>
    </tableColumn>
    <tableColumn id="12" xr3:uid="{805A3378-DEF5-46D0-A85A-826CCBF5BD41}" name="大規模災害被災" dataDxfId="154">
      <calculatedColumnFormula>$J$4</calculatedColumnFormula>
    </tableColumn>
    <tableColumn id="13" xr3:uid="{1BD3FD52-5619-4E98-A32E-C600F514AAEB}" name="書類不備等" dataDxfId="153">
      <calculatedColumnFormula>$K$4</calculatedColumnFormula>
    </tableColumn>
    <tableColumn id="14" xr3:uid="{A80B8C92-8229-4A66-955C-CBB29231615F}" name="課税区分" dataDxfId="152">
      <calculatedColumnFormula>$L$4</calculatedColumnFormula>
    </tableColumn>
    <tableColumn id="15" xr3:uid="{FA81BEBC-6E81-4936-B811-0C9EF2BF80DD}" name="続柄1" dataDxfId="151">
      <calculatedColumnFormula>IF(C$10="","",C$10)</calculatedColumnFormula>
    </tableColumn>
    <tableColumn id="16" xr3:uid="{4DC083A2-7B67-48F2-8CF1-652679D47447}" name="収入種別1" dataDxfId="150">
      <calculatedColumnFormula>IF(D$10="","",D$10)</calculatedColumnFormula>
    </tableColumn>
    <tableColumn id="17" xr3:uid="{534D0C65-5D2E-44CC-B7A2-4277908A3AEF}" name="収入金額1" dataDxfId="149">
      <calculatedColumnFormula>IF(E$10="",0,E$10)</calculatedColumnFormula>
    </tableColumn>
    <tableColumn id="18" xr3:uid="{1E03D32D-8836-4E41-9969-EE9E9A7822EE}" name="必要経費1" dataDxfId="148">
      <calculatedColumnFormula>IF(F$10="",0,F$10)</calculatedColumnFormula>
    </tableColumn>
    <tableColumn id="19" xr3:uid="{51C75060-0979-4BC4-AD90-8F831E9EE33E}" name="所得1" dataDxfId="147">
      <calculatedColumnFormula>IF(G$10="",0,G$10)</calculatedColumnFormula>
    </tableColumn>
    <tableColumn id="20" xr3:uid="{8ABDAFF6-3235-497F-975C-6CD8D58A82EB}" name="続柄2" dataDxfId="146">
      <calculatedColumnFormula>IF(C$12="","",C$12)</calculatedColumnFormula>
    </tableColumn>
    <tableColumn id="21" xr3:uid="{AF137728-50F1-46EF-9A04-A924D6775AF9}" name="収入種別2" dataDxfId="145">
      <calculatedColumnFormula>IF(D$12="","",D$12)</calculatedColumnFormula>
    </tableColumn>
    <tableColumn id="22" xr3:uid="{3E7E9D07-90A4-43FF-8361-CA134FA7BCC5}" name="収入金額2" dataDxfId="144">
      <calculatedColumnFormula>IF(E$12="",0,E$12)</calculatedColumnFormula>
    </tableColumn>
    <tableColumn id="23" xr3:uid="{1E2D024C-16F5-4C2B-AB59-436EB9385D2C}" name="必要経費2" dataDxfId="143">
      <calculatedColumnFormula>IF(F$12="",0,F$12)</calculatedColumnFormula>
    </tableColumn>
    <tableColumn id="24" xr3:uid="{C48982AC-9B67-401D-98E7-936CCFF9BE9B}" name="所得2" dataDxfId="142">
      <calculatedColumnFormula>IF(G$12="",0,G$12)</calculatedColumnFormula>
    </tableColumn>
    <tableColumn id="25" xr3:uid="{3AF5E780-1843-41BC-A8E6-2A2159B8A90A}" name="続柄3" dataDxfId="141">
      <calculatedColumnFormula>IF(C$14="","",C$14)</calculatedColumnFormula>
    </tableColumn>
    <tableColumn id="26" xr3:uid="{B58C3122-03DE-48F3-B6F3-5BE684B968CD}" name="収入種別3" dataDxfId="140">
      <calculatedColumnFormula>IF(D$14="","",D$14)</calculatedColumnFormula>
    </tableColumn>
    <tableColumn id="27" xr3:uid="{646A3B92-7316-4E3F-82F4-4857385B3FDD}" name="収入金額3" dataDxfId="139">
      <calculatedColumnFormula>IF(E$14="",0,E$14)</calculatedColumnFormula>
    </tableColumn>
    <tableColumn id="28" xr3:uid="{5E51ABD7-91CD-4063-8064-298BEF559F89}" name="必要経費3" dataDxfId="138">
      <calculatedColumnFormula>IF(F$14="",0,F$14)</calculatedColumnFormula>
    </tableColumn>
    <tableColumn id="29" xr3:uid="{94E10AC0-48FB-4BE2-B381-F5976651DD14}" name="所得3" dataDxfId="137">
      <calculatedColumnFormula>IF(G$14="",0,G$14)</calculatedColumnFormula>
    </tableColumn>
    <tableColumn id="30" xr3:uid="{98CBCAD1-8D7F-4AC6-9398-C33909BBEBC0}" name="続柄4" dataDxfId="136">
      <calculatedColumnFormula>IF(C$16="","",C$16)</calculatedColumnFormula>
    </tableColumn>
    <tableColumn id="31" xr3:uid="{BE24A8A5-80DE-40FA-8EEA-FC11E4A91B61}" name="収入種別4" dataDxfId="135">
      <calculatedColumnFormula>IF(D$16="","",D$16)</calculatedColumnFormula>
    </tableColumn>
    <tableColumn id="32" xr3:uid="{C117DA0E-BB13-4F15-AB35-5CCE008D3CA7}" name="収入金額4" dataDxfId="134">
      <calculatedColumnFormula>IF(E$16="",0,E$16)</calculatedColumnFormula>
    </tableColumn>
    <tableColumn id="33" xr3:uid="{FA95197B-1B7D-49E4-9DDE-855155BBC763}" name="必要経費4" dataDxfId="133">
      <calculatedColumnFormula>IF(F$16="",0,F$16)</calculatedColumnFormula>
    </tableColumn>
    <tableColumn id="34" xr3:uid="{83CF813A-1F5C-47AE-A98B-54C52134C39C}" name="所得4" dataDxfId="132">
      <calculatedColumnFormula>IF(G$16="",0,G$16)</calculatedColumnFormula>
    </tableColumn>
    <tableColumn id="35" xr3:uid="{A04FF488-C624-4B4E-8A27-1576C4DE2852}" name="続柄5" dataDxfId="131">
      <calculatedColumnFormula>IF(C$18="","",C$18)</calculatedColumnFormula>
    </tableColumn>
    <tableColumn id="36" xr3:uid="{69FAFC4D-132A-499A-884A-2F23E6C904E5}" name="収入種別5" dataDxfId="130">
      <calculatedColumnFormula>IF(D$18="","",D$18)</calculatedColumnFormula>
    </tableColumn>
    <tableColumn id="37" xr3:uid="{E7557F6F-76FC-49F3-8DA2-BBC21ABEAE88}" name="収入金額5" dataDxfId="129">
      <calculatedColumnFormula>IF(E$18="",0,E$18)</calculatedColumnFormula>
    </tableColumn>
    <tableColumn id="38" xr3:uid="{15D8E824-A846-4991-9E22-C0D2EA13A9A8}" name="必要経費5" dataDxfId="128">
      <calculatedColumnFormula>IF(F$18="",0,F$18)</calculatedColumnFormula>
    </tableColumn>
    <tableColumn id="39" xr3:uid="{DC919153-6DF4-453F-BD8D-2EBCD42A677E}" name="所得5" dataDxfId="127">
      <calculatedColumnFormula>IF(G$18="",0,G$18)</calculatedColumnFormula>
    </tableColumn>
    <tableColumn id="40" xr3:uid="{08D45F10-EB03-4113-B6B0-0630AEF5C0CD}" name="続柄6" dataDxfId="126">
      <calculatedColumnFormula>IF(C$20="","",C$20)</calculatedColumnFormula>
    </tableColumn>
    <tableColumn id="41" xr3:uid="{B916487F-9482-4E94-9B2E-D350AFE065B0}" name="収入種別6" dataDxfId="125">
      <calculatedColumnFormula>IF(D$20="","",D$20)</calculatedColumnFormula>
    </tableColumn>
    <tableColumn id="42" xr3:uid="{5C253BC6-8A9A-4DFC-BD62-A68C3BC451C5}" name="収入金額6" dataDxfId="124">
      <calculatedColumnFormula>IF(E$20="",0,E$20)</calculatedColumnFormula>
    </tableColumn>
    <tableColumn id="43" xr3:uid="{0CEC2B3C-D155-4C19-B089-0C2A39B3FC51}" name="必要経費6" dataDxfId="123">
      <calculatedColumnFormula>IF(F$20="",0,F$20)</calculatedColumnFormula>
    </tableColumn>
    <tableColumn id="44" xr3:uid="{8941F063-4FBC-4C8F-925F-E51274573AA7}" name="所得6" dataDxfId="122">
      <calculatedColumnFormula>IF(G$20="",0,G$20)</calculatedColumnFormula>
    </tableColumn>
    <tableColumn id="45" xr3:uid="{8C2C0016-9EC3-42C6-8295-08F3F0645CD8}" name="就学者1" dataDxfId="121">
      <calculatedColumnFormula>IF(C$24="","",C$24)</calculatedColumnFormula>
    </tableColumn>
    <tableColumn id="46" xr3:uid="{BBF06454-F080-415C-8394-A5C7F76A496F}" name="通学区分1" dataDxfId="120">
      <calculatedColumnFormula>IF(D$24="","",D$24)</calculatedColumnFormula>
    </tableColumn>
    <tableColumn id="47" xr3:uid="{12BFE0CF-C91D-4310-AF7A-DCD11E61B25B}" name="設置区分1" dataDxfId="119">
      <calculatedColumnFormula>IF(E$24="","",E$24)</calculatedColumnFormula>
    </tableColumn>
    <tableColumn id="48" xr3:uid="{242160D9-E527-415F-B536-6D9B6E81C1D0}" name="学校区分1" dataDxfId="118">
      <calculatedColumnFormula>IF(F$24="","",F$24)</calculatedColumnFormula>
    </tableColumn>
    <tableColumn id="49" xr3:uid="{EEDE3B2D-28A1-4A1E-AE63-C8D93DD411BF}" name="学年1" dataDxfId="117">
      <calculatedColumnFormula>IF(G$24="","",G$24)</calculatedColumnFormula>
    </tableColumn>
    <tableColumn id="50" xr3:uid="{F52CF93F-6E61-4C24-8E25-09CD39B06A32}" name="控除額1" dataDxfId="116">
      <calculatedColumnFormula>IF(H$24="",0,H$24)</calculatedColumnFormula>
    </tableColumn>
    <tableColumn id="51" xr3:uid="{30378AC9-F585-439B-A05C-AE56928FAE37}" name="就学者2" dataDxfId="115">
      <calculatedColumnFormula>IF(C$26="","",C$26)</calculatedColumnFormula>
    </tableColumn>
    <tableColumn id="52" xr3:uid="{A35602AC-6750-46F7-ABD4-DCE137D7C247}" name="通学区分2" dataDxfId="114">
      <calculatedColumnFormula>IF(D$26="","",D$26)</calculatedColumnFormula>
    </tableColumn>
    <tableColumn id="53" xr3:uid="{2BBDDC3B-E7D5-445E-B1D8-979F236A6A35}" name="設置区分2" dataDxfId="113">
      <calculatedColumnFormula>IF(E$26="","",E$26)</calculatedColumnFormula>
    </tableColumn>
    <tableColumn id="54" xr3:uid="{22AC3E49-36B7-4404-A5C3-5AEA3325E99B}" name="学校区分2" dataDxfId="112">
      <calculatedColumnFormula>IF(F$26="","",F$26)</calculatedColumnFormula>
    </tableColumn>
    <tableColumn id="55" xr3:uid="{C826EC1A-CC91-4493-9908-B79EDF1802B6}" name="学年2" dataDxfId="111">
      <calculatedColumnFormula>IF(G$26="","",G$26)</calculatedColumnFormula>
    </tableColumn>
    <tableColumn id="56" xr3:uid="{8A503EC6-9C52-4EDA-9C6D-E7DF309EA8B2}" name="控除額2" dataDxfId="110">
      <calculatedColumnFormula>IF(H$26="",0,H$26)</calculatedColumnFormula>
    </tableColumn>
    <tableColumn id="57" xr3:uid="{7CEDF60E-947F-494C-A696-51DEF00C14CC}" name="就学者3" dataDxfId="109">
      <calculatedColumnFormula>IF(C$28="","",C$28)</calculatedColumnFormula>
    </tableColumn>
    <tableColumn id="58" xr3:uid="{DD74F896-F31E-402A-A307-0187056ABB7D}" name="通学区分3" dataDxfId="108">
      <calculatedColumnFormula>IF(D$28="","",D$28)</calculatedColumnFormula>
    </tableColumn>
    <tableColumn id="59" xr3:uid="{6659BAB1-5D15-481B-8C32-CFE17F6B83B4}" name="設置区分3" dataDxfId="107">
      <calculatedColumnFormula>IF(E$28="","",E$28)</calculatedColumnFormula>
    </tableColumn>
    <tableColumn id="60" xr3:uid="{B3F545BD-FEE3-49EE-9E0C-9C2BCE1BD78B}" name="学校区分3" dataDxfId="106">
      <calculatedColumnFormula>IF(F$28="","",F$28)</calculatedColumnFormula>
    </tableColumn>
    <tableColumn id="61" xr3:uid="{8FD6BD41-FD5C-48B2-99A9-33EBC84539B1}" name="学年3" dataDxfId="105">
      <calculatedColumnFormula>IF(G$28="","",G$28)</calculatedColumnFormula>
    </tableColumn>
    <tableColumn id="62" xr3:uid="{4A333680-776E-4820-896A-39250BE1D5E4}" name="控除額3" dataDxfId="104">
      <calculatedColumnFormula>IF(H$28="",0,H$28)</calculatedColumnFormula>
    </tableColumn>
    <tableColumn id="63" xr3:uid="{C0EDC371-B9B3-4F52-9042-909188B01511}" name="就学者4" dataDxfId="103">
      <calculatedColumnFormula>IF(C$30="","",C$30)</calculatedColumnFormula>
    </tableColumn>
    <tableColumn id="64" xr3:uid="{FC243F08-99BC-44FD-8A4C-26D48A9DEEAE}" name="通学区分4" dataDxfId="102">
      <calculatedColumnFormula>IF(D$30="","",D$30)</calculatedColumnFormula>
    </tableColumn>
    <tableColumn id="65" xr3:uid="{0C08A6BC-027E-4F87-8C24-D76DAF06A625}" name="設置区分4" dataDxfId="101">
      <calculatedColumnFormula>IF(E$30="","",E$30)</calculatedColumnFormula>
    </tableColumn>
    <tableColumn id="66" xr3:uid="{61E4BB2C-51BA-41CB-964A-0D5C183E080B}" name="学校区分4" dataDxfId="100">
      <calculatedColumnFormula>IF(F$30="","",F$30)</calculatedColumnFormula>
    </tableColumn>
    <tableColumn id="67" xr3:uid="{46793CAE-CCE3-4F0F-80E8-08D38C519913}" name="学年4" dataDxfId="99">
      <calculatedColumnFormula>IF(G$30="","",G$30)</calculatedColumnFormula>
    </tableColumn>
    <tableColumn id="68" xr3:uid="{2A7716A6-BB50-4D14-9742-4D1B333C4D25}" name="控除額4" dataDxfId="98">
      <calculatedColumnFormula>IF(H$30="",0,H$30)</calculatedColumnFormula>
    </tableColumn>
    <tableColumn id="69" xr3:uid="{02660E3A-D93C-48D1-89C7-02E4B8DC669B}" name="就学者5" dataDxfId="97">
      <calculatedColumnFormula>IF(C$32="","",C$32)</calculatedColumnFormula>
    </tableColumn>
    <tableColumn id="70" xr3:uid="{DD2D14B3-6FE3-4BF6-979F-C0BA5A2C38FF}" name="通学区分5" dataDxfId="96">
      <calculatedColumnFormula>IF(D$32="","",D$32)</calculatedColumnFormula>
    </tableColumn>
    <tableColumn id="71" xr3:uid="{2FBACC03-949F-4ABE-8F72-CC79408A1B19}" name="設置区分5" dataDxfId="95">
      <calculatedColumnFormula>IF(E$32="","",E$32)</calculatedColumnFormula>
    </tableColumn>
    <tableColumn id="72" xr3:uid="{849EFC02-8B27-4C30-88F2-8BDF369B1AB5}" name="学校区分5" dataDxfId="94">
      <calculatedColumnFormula>IF(F$32="","",F$32)</calculatedColumnFormula>
    </tableColumn>
    <tableColumn id="73" xr3:uid="{CA854969-5888-44FE-BC30-403B1A7E7C3D}" name="学年5" dataDxfId="93">
      <calculatedColumnFormula>IF(G$32="","",G$32)</calculatedColumnFormula>
    </tableColumn>
    <tableColumn id="74" xr3:uid="{1D18A339-338C-4264-A4CD-FCC9499CE7B9}" name="控除額5" dataDxfId="92">
      <calculatedColumnFormula>IF(H$32="",0,H$32)</calculatedColumnFormula>
    </tableColumn>
    <tableColumn id="75" xr3:uid="{A1B6A762-4C12-4F84-A7F9-70B4EDA63051}" name="就学者6" dataDxfId="91">
      <calculatedColumnFormula>IF(C$34="","",C$34)</calculatedColumnFormula>
    </tableColumn>
    <tableColumn id="76" xr3:uid="{4E625D58-75C4-4092-BC0E-8DC9B319E130}" name="通学区分6" dataDxfId="90">
      <calculatedColumnFormula>IF(D$34="","",D$34)</calculatedColumnFormula>
    </tableColumn>
    <tableColumn id="77" xr3:uid="{BC96C12D-7E7F-4912-A7E2-B0D0B40CA6CE}" name="設置区分6" dataDxfId="89">
      <calculatedColumnFormula>IF(E$34="","",E$34)</calculatedColumnFormula>
    </tableColumn>
    <tableColumn id="78" xr3:uid="{3AE196C6-EFE5-4119-BC5C-F00D7DC9463E}" name="学校区分6" dataDxfId="88">
      <calculatedColumnFormula>IF(F$34="","",F$34)</calculatedColumnFormula>
    </tableColumn>
    <tableColumn id="79" xr3:uid="{4667EE6B-AF78-4AC1-AA20-D1B721F4EB3D}" name="学年6" dataDxfId="87">
      <calculatedColumnFormula>IF(G$34="","",G$34)</calculatedColumnFormula>
    </tableColumn>
    <tableColumn id="80" xr3:uid="{3FA9E211-B02F-40E3-B8D2-476EFD922615}" name="控除額6" dataDxfId="86">
      <calculatedColumnFormula>IF(H$34="",0,H$34)</calculatedColumnFormula>
    </tableColumn>
    <tableColumn id="81" xr3:uid="{4494B16F-FE7D-4A57-8841-91E434BA6F5F}" name="申請者の通学区分" dataDxfId="85">
      <calculatedColumnFormula>I$10</calculatedColumnFormula>
    </tableColumn>
    <tableColumn id="82" xr3:uid="{9BD5D69A-A4DB-459A-99F7-D6FE5513ABFC}" name="母子・父子世帯2" dataDxfId="84">
      <calculatedColumnFormula>IF(J$10="",0,J$10)</calculatedColumnFormula>
    </tableColumn>
    <tableColumn id="83" xr3:uid="{78E14CA0-C054-4AD9-B002-8D1BCA977CDC}" name="父母以外の収入" dataDxfId="83">
      <calculatedColumnFormula>K$10</calculatedColumnFormula>
    </tableColumn>
    <tableColumn id="84" xr3:uid="{B6F3A3D3-C38F-48CE-AD25-C3353028363B}" name="家計支持者の単身赴任等に係る支出" dataDxfId="82">
      <calculatedColumnFormula>IF($I$12="","",$I$12)</calculatedColumnFormula>
    </tableColumn>
    <tableColumn id="85" xr3:uid="{FB1F1E56-851E-497E-83F4-3A11179F7638}" name="長期療養に係る支出" dataDxfId="81">
      <calculatedColumnFormula>IF($I$14="","",$I$14)</calculatedColumnFormula>
    </tableColumn>
    <tableColumn id="86" xr3:uid="{E9013110-D0B9-417B-9FD7-0D4732439D0B}" name="風水害等の被害額" dataDxfId="80">
      <calculatedColumnFormula>IF($I$16="","",$I$16)</calculatedColumnFormula>
    </tableColumn>
    <tableColumn id="87" xr3:uid="{59827A39-4602-4B9D-AFC9-F642469D3F6E}" name="障害者数" dataDxfId="79">
      <calculatedColumnFormula>IF($I$18="","",$I$18)</calculatedColumnFormula>
    </tableColumn>
    <tableColumn id="88" xr3:uid="{9B1E50A2-DE74-4FFE-94EF-2A5AF558DF43}" name="総所得金額" dataDxfId="78">
      <calculatedColumnFormula>$J$24</calculatedColumnFormula>
    </tableColumn>
    <tableColumn id="89" xr3:uid="{32BE62B9-14B9-4687-A6FB-A1B0B511A465}" name="特別控除総額" dataDxfId="77">
      <calculatedColumnFormula>$J$27</calculatedColumnFormula>
    </tableColumn>
    <tableColumn id="90" xr3:uid="{B30A4B97-A31F-4E50-A3F3-B63A48FFB9E4}" name="就学者控除総額" dataDxfId="76">
      <calculatedColumnFormula>$J$30</calculatedColumnFormula>
    </tableColumn>
    <tableColumn id="91" xr3:uid="{21650521-3EBE-4783-8774-1C22C167A898}" name="収入基準額(全免)" dataDxfId="75">
      <calculatedColumnFormula>$J$33</calculatedColumnFormula>
    </tableColumn>
    <tableColumn id="92" xr3:uid="{088DC945-9575-46C4-937D-A2E4838FBD7C}" name="収入基準額(半免)" dataDxfId="74">
      <calculatedColumnFormula>$K$33</calculatedColumnFormula>
    </tableColumn>
    <tableColumn id="93" xr3:uid="{A3B8275C-0BF2-4564-A9D5-5275CAC3AA09}" name="前後期区分" dataDxfId="73">
      <calculatedColumnFormula>LEFT($A$1,4)</calculatedColumnFormula>
    </tableColumn>
    <tableColumn id="94" xr3:uid="{D872EA69-DF7C-484C-989B-E2970CA0A5AA}" name="支出合計" dataDxfId="72">
      <calculatedColumnFormula>$L$27</calculatedColumnFormula>
    </tableColumn>
    <tableColumn id="95" xr3:uid="{C4586F2D-A073-40DC-97DD-0C5D63221209}" name="特記事項" dataDxfId="71">
      <calculatedColumnFormula>IF($CM$9="","",$CM$9)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389A02-AB5A-41D5-A887-C0D240858BA1}" name="テーブル_申請者データ" displayName="テーブル_申請者データ" ref="A1:BL2" totalsRowShown="0" dataDxfId="70">
  <autoFilter ref="A1:BL2" xr:uid="{18389A02-AB5A-41D5-A887-C0D240858BA1}"/>
  <tableColumns count="64">
    <tableColumn id="1" xr3:uid="{0ABEE325-A33E-43C6-971B-3507BEAB730C}" name="授免一括申請" dataDxfId="69">
      <calculatedColumnFormula>_xlfn.XLOOKUP(様式1!C18,マスターデータ!$A$34:$A$37,マスターデータ!$B$34:$B$37)</calculatedColumnFormula>
    </tableColumn>
    <tableColumn id="2" xr3:uid="{AEED7A7E-955A-49B7-9495-4F90B1791F42}" name="学籍番号" dataDxfId="68"/>
    <tableColumn id="3" xr3:uid="{E7C6E97E-C74E-46DE-B889-F23B29D3765E}" name="氏名" dataDxfId="67">
      <calculatedColumnFormula>様式1!C11</calculatedColumnFormula>
    </tableColumn>
    <tableColumn id="4" xr3:uid="{8FB38F98-818D-400F-8625-019041A03829}" name="学科・専攻" dataDxfId="66">
      <calculatedColumnFormula>様式1!C10</calculatedColumnFormula>
    </tableColumn>
    <tableColumn id="5" xr3:uid="{6BB92621-33D6-4B2C-A83E-0A67FF32F8E2}" name="学年" dataDxfId="65">
      <calculatedColumnFormula>様式1!J10</calculatedColumnFormula>
    </tableColumn>
    <tableColumn id="6" xr3:uid="{8A6C16A6-2F3E-4AE5-97A8-CD086D3E54CA}" name="世帯人数" dataDxfId="64">
      <calculatedColumnFormula>COUNTA(様式1_家庭状況!F19:G32)-1</calculatedColumnFormula>
    </tableColumn>
    <tableColumn id="7" xr3:uid="{C2A0A97F-B345-45FD-B6DF-580F7C75CFB5}" name="申請区分" dataDxfId="63">
      <calculatedColumnFormula>様式1!C16</calculatedColumnFormula>
    </tableColumn>
    <tableColumn id="8" xr3:uid="{D953FF8B-5007-4BCD-8F39-381519F3E688}" name="通学区分" dataDxfId="62">
      <calculatedColumnFormula>様式1_家庭状況!O26</calculatedColumnFormula>
    </tableColumn>
    <tableColumn id="9" xr3:uid="{C415B22D-A478-4C0E-8DBA-60ED73CE7ED9}" name="母子・父子世帯" dataDxfId="61">
      <calculatedColumnFormula>様式1_家庭状況!E34</calculatedColumnFormula>
    </tableColumn>
    <tableColumn id="10" xr3:uid="{AD6DD8BE-BDD7-4E80-812E-22398B28A577}" name="大規模災害被災" dataDxfId="60">
      <calculatedColumnFormula>様式1_家庭状況!I10</calculatedColumnFormula>
    </tableColumn>
    <tableColumn id="11" xr3:uid="{683ABECE-EEF7-493B-A3A6-89CED18A7A37}" name="続柄1" dataDxfId="59">
      <calculatedColumnFormula>IF(家計状況集計シート!K2="","",家計状況集計シート!K2)</calculatedColumnFormula>
    </tableColumn>
    <tableColumn id="12" xr3:uid="{8335A367-E9DF-49FB-ABEF-3214B3BB49CE}" name="収入種別1" dataDxfId="58">
      <calculatedColumnFormula>IF(家計状況集計シート!L2="","",家計状況集計シート!L2)</calculatedColumnFormula>
    </tableColumn>
    <tableColumn id="13" xr3:uid="{9B6D92D5-62CD-432F-8E4C-8E9D2CBD2428}" name="収入金額1" dataDxfId="57">
      <calculatedColumnFormula>IF(家計状況集計シート!M2="","",VALUE(家計状況集計シート!M2))</calculatedColumnFormula>
    </tableColumn>
    <tableColumn id="14" xr3:uid="{95111D78-D578-4C84-9BDE-B1E370657F9B}" name="続柄2" dataDxfId="56">
      <calculatedColumnFormula>IF(家計状況集計シート!K3="","",家計状況集計シート!K3)</calculatedColumnFormula>
    </tableColumn>
    <tableColumn id="15" xr3:uid="{0C343BF9-3A42-49F6-97B2-617D9E88EDDC}" name="収入種別2" dataDxfId="55">
      <calculatedColumnFormula>IF(家計状況集計シート!L3="","",家計状況集計シート!L3)</calculatedColumnFormula>
    </tableColumn>
    <tableColumn id="16" xr3:uid="{B9732953-227C-431F-A908-81A725549394}" name="収入金額2" dataDxfId="54">
      <calculatedColumnFormula>IF(家計状況集計シート!M3="","",VALUE(家計状況集計シート!M3))</calculatedColumnFormula>
    </tableColumn>
    <tableColumn id="17" xr3:uid="{868EB179-8629-44F6-9B32-4947210EBABA}" name="続柄3" dataDxfId="53">
      <calculatedColumnFormula>IF(家計状況集計シート!K4="","",家計状況集計シート!K4)</calculatedColumnFormula>
    </tableColumn>
    <tableColumn id="18" xr3:uid="{88199CB6-52B1-48AB-9D60-C05A521A8DFB}" name="収入種別3" dataDxfId="52">
      <calculatedColumnFormula>IF(家計状況集計シート!L4="","",家計状況集計シート!L4)</calculatedColumnFormula>
    </tableColumn>
    <tableColumn id="19" xr3:uid="{BFA244C1-46C1-499B-961B-CC3F487EDD43}" name="収入金額3" dataDxfId="51">
      <calculatedColumnFormula>IF(家計状況集計シート!M4="","",VALUE(家計状況集計シート!M4))</calculatedColumnFormula>
    </tableColumn>
    <tableColumn id="20" xr3:uid="{3502189B-265C-4B58-93A2-DE18BE9A5729}" name="続柄4" dataDxfId="50">
      <calculatedColumnFormula>IF(家計状況集計シート!K5="","",家計状況集計シート!K5)</calculatedColumnFormula>
    </tableColumn>
    <tableColumn id="21" xr3:uid="{7E249E8C-7311-493F-A7B0-1891E78B69CE}" name="収入種別4" dataDxfId="49">
      <calculatedColumnFormula>IF(家計状況集計シート!L5="","",家計状況集計シート!L5)</calculatedColumnFormula>
    </tableColumn>
    <tableColumn id="22" xr3:uid="{8B2B03BB-CB6A-4BA1-8E35-75D39F5D4EB6}" name="収入金額4" dataDxfId="48">
      <calculatedColumnFormula>IF(家計状況集計シート!M5="","",VALUE(家計状況集計シート!M5))</calculatedColumnFormula>
    </tableColumn>
    <tableColumn id="23" xr3:uid="{D32D60E1-7A32-4BE9-A640-B9560E33672A}" name="続柄5" dataDxfId="47">
      <calculatedColumnFormula>IF(家計状況集計シート!K6="","",家計状況集計シート!K6)</calculatedColumnFormula>
    </tableColumn>
    <tableColumn id="24" xr3:uid="{3F1828C5-A5F3-43E9-B377-FD94ACEEEE58}" name="収入種別5" dataDxfId="46">
      <calculatedColumnFormula>IF(家計状況集計シート!L6="","",家計状況集計シート!L6)</calculatedColumnFormula>
    </tableColumn>
    <tableColumn id="25" xr3:uid="{C1036653-96D8-40E6-A669-5512229106DD}" name="収入金額5" dataDxfId="45">
      <calculatedColumnFormula>IF(家計状況集計シート!M6="","",VALUE(家計状況集計シート!M6))</calculatedColumnFormula>
    </tableColumn>
    <tableColumn id="26" xr3:uid="{582A7157-BE08-4A5A-8FDA-7EB9FE4BAAE7}" name="続柄6" dataDxfId="44">
      <calculatedColumnFormula>IF(家計状況集計シート!K7="","",家計状況集計シート!K7)</calculatedColumnFormula>
    </tableColumn>
    <tableColumn id="27" xr3:uid="{FF2D8B37-5954-4B48-9C0A-D9E0A7969A9E}" name="収入種別6" dataDxfId="43">
      <calculatedColumnFormula>IF(家計状況集計シート!L7="","",家計状況集計シート!L7)</calculatedColumnFormula>
    </tableColumn>
    <tableColumn id="28" xr3:uid="{4B6FEE7C-44AE-4194-88EA-8677DE9795B8}" name="収入金額6" dataDxfId="42">
      <calculatedColumnFormula>IF(家計状況集計シート!M7="","",VALUE(家計状況集計シート!M7))</calculatedColumnFormula>
    </tableColumn>
    <tableColumn id="29" xr3:uid="{24B70030-F6A7-4A7F-83CB-DB8E3578B5EE}" name="就学者1" dataDxfId="41">
      <calculatedColumnFormula>IF(様式1_家庭状況!E27="","",様式1_家庭状況!E27)</calculatedColumnFormula>
    </tableColumn>
    <tableColumn id="30" xr3:uid="{7574B163-DBAA-423B-8BE2-2F033236F1B4}" name="通学区分1" dataDxfId="40">
      <calculatedColumnFormula>IF(様式1_家庭状況!O27="","",様式1_家庭状況!O27)</calculatedColumnFormula>
    </tableColumn>
    <tableColumn id="31" xr3:uid="{35BB8954-68F5-49D8-8882-0A092B13C991}" name="設置区分1" dataDxfId="39">
      <calculatedColumnFormula>IF(様式1_家庭状況!I27="","",様式1_家庭状況!I27)</calculatedColumnFormula>
    </tableColumn>
    <tableColumn id="32" xr3:uid="{8FED0FF3-0A4A-4C21-894E-C001F35EA386}" name="学校区分1" dataDxfId="38">
      <calculatedColumnFormula>IF(様式1_家庭状況!M27="","",様式1_家庭状況!M27)</calculatedColumnFormula>
    </tableColumn>
    <tableColumn id="33" xr3:uid="{2A48EB82-A562-476A-972D-3D3119D1083A}" name="学年1" dataDxfId="37">
      <calculatedColumnFormula>IF(様式1_家庭状況!N27="","",様式1_家庭状況!N27)</calculatedColumnFormula>
    </tableColumn>
    <tableColumn id="34" xr3:uid="{0C730B62-0ACE-43A0-8905-7EA84C3FD991}" name="就学者2" dataDxfId="36">
      <calculatedColumnFormula>IF(様式1_家庭状況!E28="","",様式1_家庭状況!E28)</calculatedColumnFormula>
    </tableColumn>
    <tableColumn id="35" xr3:uid="{DE6D15DA-78FD-49A5-950C-267610CAFF0E}" name="通学区分2" dataDxfId="35">
      <calculatedColumnFormula>IF(様式1_家庭状況!O28="","",様式1_家庭状況!O28)</calculatedColumnFormula>
    </tableColumn>
    <tableColumn id="36" xr3:uid="{40AE8967-75E7-4A97-877A-651C59514A79}" name="設置区分2" dataDxfId="34">
      <calculatedColumnFormula>IF(様式1_家庭状況!I28="","",様式1_家庭状況!I28)</calculatedColumnFormula>
    </tableColumn>
    <tableColumn id="37" xr3:uid="{2C6B95E9-C603-403F-A022-5FD807B51F8A}" name="学校区分2" dataDxfId="33">
      <calculatedColumnFormula>IF(様式1_家庭状況!M28="","",様式1_家庭状況!M28)</calculatedColumnFormula>
    </tableColumn>
    <tableColumn id="38" xr3:uid="{4FC930D4-265E-4385-A7BB-0C53E6EDDFE6}" name="学年2" dataDxfId="32">
      <calculatedColumnFormula>IF(様式1_家庭状況!N28="","",様式1_家庭状況!N28)</calculatedColumnFormula>
    </tableColumn>
    <tableColumn id="39" xr3:uid="{76134762-28E7-43E3-8B3E-861F1F0C7FDF}" name="就学者3" dataDxfId="31">
      <calculatedColumnFormula>IF(様式1_家庭状況!E29="","",様式1_家庭状況!E29)</calculatedColumnFormula>
    </tableColumn>
    <tableColumn id="40" xr3:uid="{E02DDBCC-AAAE-4C24-AC60-AFBFC8F48EB4}" name="通学区分3" dataDxfId="30">
      <calculatedColumnFormula>IF(様式1_家庭状況!O29="","",様式1_家庭状況!O29)</calculatedColumnFormula>
    </tableColumn>
    <tableColumn id="41" xr3:uid="{EE36FA4F-AFC5-44F6-A813-5461002B8A69}" name="設置区分3" dataDxfId="29">
      <calculatedColumnFormula>IF(様式1_家庭状況!I29="","",様式1_家庭状況!I29)</calculatedColumnFormula>
    </tableColumn>
    <tableColumn id="42" xr3:uid="{17502003-6BB8-47AB-A7B6-613DE56C8C24}" name="学校区分3" dataDxfId="28">
      <calculatedColumnFormula>IF(様式1_家庭状況!M29="","",様式1_家庭状況!M29)</calculatedColumnFormula>
    </tableColumn>
    <tableColumn id="43" xr3:uid="{822A3FBC-3190-403B-8DD1-1F15EFA8C3FB}" name="学年3" dataDxfId="27">
      <calculatedColumnFormula>IF(様式1_家庭状況!N29="","",様式1_家庭状況!N29)</calculatedColumnFormula>
    </tableColumn>
    <tableColumn id="44" xr3:uid="{41DC0E97-9E92-4B2D-BB58-8E9A7BCF1F0A}" name="就学者4" dataDxfId="26">
      <calculatedColumnFormula>IF(様式1_家庭状況!E30="","",様式1_家庭状況!E30)</calculatedColumnFormula>
    </tableColumn>
    <tableColumn id="45" xr3:uid="{6FD77C0A-3806-4D4A-9A05-58703FAF3092}" name="通学区分4" dataDxfId="25">
      <calculatedColumnFormula>IF(様式1_家庭状況!O30="","",様式1_家庭状況!O30)</calculatedColumnFormula>
    </tableColumn>
    <tableColumn id="46" xr3:uid="{C34B16AE-F2C7-4296-928E-1EF450809308}" name="設置区分4" dataDxfId="24">
      <calculatedColumnFormula>IF(様式1_家庭状況!I30="","",様式1_家庭状況!I30)</calculatedColumnFormula>
    </tableColumn>
    <tableColumn id="47" xr3:uid="{49ECDE1F-1E37-4A55-AEFE-215623A9FB83}" name="学校区分4" dataDxfId="23">
      <calculatedColumnFormula>IF(様式1_家庭状況!M30="","",様式1_家庭状況!M30)</calculatedColumnFormula>
    </tableColumn>
    <tableColumn id="48" xr3:uid="{F1BDBA2C-3BAF-45D5-A57A-470D58686DDB}" name="学年4" dataDxfId="22">
      <calculatedColumnFormula>IF(様式1_家庭状況!N30="","",様式1_家庭状況!N30)</calculatedColumnFormula>
    </tableColumn>
    <tableColumn id="49" xr3:uid="{19E25EBF-67BD-43D2-8C5B-B62EEA41CA68}" name="就学者5" dataDxfId="21">
      <calculatedColumnFormula>IF(様式1_家庭状況!E31="","",様式1_家庭状況!E31)</calculatedColumnFormula>
    </tableColumn>
    <tableColumn id="50" xr3:uid="{0BEC05CB-EC16-42E5-BC62-080A8D8D4178}" name="通学区分5" dataDxfId="20">
      <calculatedColumnFormula>IF(様式1_家庭状況!O31="","",様式1_家庭状況!O31)</calculatedColumnFormula>
    </tableColumn>
    <tableColumn id="51" xr3:uid="{D051B4A1-9EE9-499A-A16C-CDA89BA82D56}" name="設置区分5" dataDxfId="19">
      <calculatedColumnFormula>IF(様式1_家庭状況!I31="","",様式1_家庭状況!I31)</calculatedColumnFormula>
    </tableColumn>
    <tableColumn id="52" xr3:uid="{1E90B4A2-9CE0-41F8-B044-F867A475AC7B}" name="学校区分5" dataDxfId="18">
      <calculatedColumnFormula>IF(様式1_家庭状況!M31="","",様式1_家庭状況!M31)</calculatedColumnFormula>
    </tableColumn>
    <tableColumn id="53" xr3:uid="{7837F094-0639-49EA-987F-A2C78C3399EB}" name="学年5" dataDxfId="17">
      <calculatedColumnFormula>IF(様式1_家庭状況!N31="","",様式1_家庭状況!N31)</calculatedColumnFormula>
    </tableColumn>
    <tableColumn id="54" xr3:uid="{17D872EF-2528-42F9-B6B0-17E6BBB9106D}" name="就学者6" dataDxfId="16">
      <calculatedColumnFormula>IF(様式1_家庭状況!E32="","",様式1_家庭状況!E32)</calculatedColumnFormula>
    </tableColumn>
    <tableColumn id="55" xr3:uid="{DE1B2B0D-BDFF-4FAC-8691-356FF41D6384}" name="通学区分6" dataDxfId="15">
      <calculatedColumnFormula>IF(様式1_家庭状況!O32="","",様式1_家庭状況!O32)</calculatedColumnFormula>
    </tableColumn>
    <tableColumn id="56" xr3:uid="{B7A3D245-9E2F-4DA3-BCFC-BE334DC11A59}" name="設置区分6" dataDxfId="14">
      <calculatedColumnFormula>IF(様式1_家庭状況!I32="","",様式1_家庭状況!I32)</calculatedColumnFormula>
    </tableColumn>
    <tableColumn id="57" xr3:uid="{E6EA983C-CCEF-40B0-BF3F-867E113A2DE0}" name="学校区分6" dataDxfId="13">
      <calculatedColumnFormula>IF(様式1_家庭状況!M32="","",様式1_家庭状況!M32)</calculatedColumnFormula>
    </tableColumn>
    <tableColumn id="58" xr3:uid="{CE88F27D-81DB-49D8-AD1A-4CF76B2EF75C}" name="学年6" dataDxfId="12">
      <calculatedColumnFormula>IF(様式1_家庭状況!N32="","",様式1_家庭状況!N32)</calculatedColumnFormula>
    </tableColumn>
    <tableColumn id="59" xr3:uid="{BCBD337C-6CC0-4DFD-8F84-CAF76A18875C}" name="家計支持者の単身赴任等に係る支出" dataDxfId="11">
      <calculatedColumnFormula>様式1_家計状況!H22</calculatedColumnFormula>
    </tableColumn>
    <tableColumn id="60" xr3:uid="{C4DDFD84-129C-4431-80BA-612771FA9F41}" name="長期療=に係る支出" dataDxfId="10">
      <calculatedColumnFormula>様式1_家計状況!G22</calculatedColumnFormula>
    </tableColumn>
    <tableColumn id="61" xr3:uid="{4B672A0D-2705-4921-83AE-E9BB2DD1DEA5}" name="風水害等の被害額" dataDxfId="9"/>
    <tableColumn id="62" xr3:uid="{AC109590-68C5-4F12-8EDB-CE07F0E7BF5E}" name="障害者数" dataDxfId="8">
      <calculatedColumnFormula>COUNTA(様式1_家庭状況!G42:H44)</calculatedColumnFormula>
    </tableColumn>
    <tableColumn id="63" xr3:uid="{FB1CF586-304B-4139-9302-F71F505DC6A7}" name="前後期区分" dataDxfId="7">
      <calculatedColumnFormula>マスターデータ!E4</calculatedColumnFormula>
    </tableColumn>
    <tableColumn id="64" xr3:uid="{D65E4AC1-051B-4E68-A43C-799E8A2B59F6}" name="特記事項" dataDxfId="6">
      <calculatedColumnFormula>_xlfn.TEXTJOIN(",",TRUE,IF(様式1_家庭状況!I10="該当","東日本大震災",""),IF(様式1_家庭状況!C16="はい","独立生計",""),IF(様式1_家計状況!B30&gt;0,"授業料免除データに給付奨学金を計上する必要があります。",""))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F7D1C-3E59-4F3F-83C5-768BBE865730}">
  <sheetPr codeName="Sheet2">
    <pageSetUpPr fitToPage="1"/>
  </sheetPr>
  <dimension ref="A1:M25"/>
  <sheetViews>
    <sheetView tabSelected="1" view="pageBreakPreview" zoomScale="85" zoomScaleNormal="100" zoomScaleSheetLayoutView="85" workbookViewId="0">
      <selection activeCell="J9" sqref="J9:L9"/>
    </sheetView>
  </sheetViews>
  <sheetFormatPr defaultColWidth="8.6875" defaultRowHeight="12.75"/>
  <cols>
    <col min="1" max="14" width="8.6875" style="28"/>
    <col min="15" max="15" width="11.875" style="28" bestFit="1" customWidth="1"/>
    <col min="16" max="17" width="5.6875" style="28" bestFit="1" customWidth="1"/>
    <col min="18" max="18" width="15.1875" style="28" bestFit="1" customWidth="1"/>
    <col min="19" max="19" width="7.6875" style="28" bestFit="1" customWidth="1"/>
    <col min="20" max="16384" width="8.6875" style="28"/>
  </cols>
  <sheetData>
    <row r="1" spans="1:13" ht="16.25" customHeight="1">
      <c r="I1" s="115" t="s">
        <v>2</v>
      </c>
      <c r="J1" s="115"/>
      <c r="K1" s="115"/>
      <c r="L1" s="115"/>
    </row>
    <row r="2" spans="1:13" ht="28.25" customHeight="1">
      <c r="A2" s="120" t="s">
        <v>281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</row>
    <row r="3" spans="1:13" ht="18.75">
      <c r="A3" s="114" t="str">
        <f>IF(OR(C18="",C18="希望しない"),"","(兼 授業料免除・徴収猶予申請書)")</f>
        <v/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</row>
    <row r="4" spans="1:13" ht="16.25" customHeight="1"/>
    <row r="5" spans="1:13" ht="16.25" customHeight="1">
      <c r="I5" s="30" t="s">
        <v>23</v>
      </c>
      <c r="J5" s="98"/>
      <c r="K5" s="98"/>
      <c r="L5" s="98"/>
      <c r="M5" s="28" t="s">
        <v>3</v>
      </c>
    </row>
    <row r="6" spans="1:13" ht="22.5" customHeight="1">
      <c r="A6" s="1" t="s">
        <v>0</v>
      </c>
    </row>
    <row r="7" spans="1:13" ht="16.25" customHeight="1"/>
    <row r="8" spans="1:13" ht="16.25" customHeight="1">
      <c r="A8" s="28" t="s">
        <v>12</v>
      </c>
      <c r="B8" s="31"/>
      <c r="C8" s="31"/>
      <c r="D8" s="31"/>
      <c r="E8" s="32"/>
      <c r="F8" s="33"/>
      <c r="G8" s="33"/>
      <c r="H8" s="33"/>
      <c r="I8" s="34"/>
      <c r="J8" s="33"/>
      <c r="K8" s="33"/>
      <c r="L8" s="33"/>
    </row>
    <row r="9" spans="1:13" ht="34.5" customHeight="1">
      <c r="A9" s="107" t="s">
        <v>29</v>
      </c>
      <c r="B9" s="107"/>
      <c r="C9" s="121" t="s">
        <v>8</v>
      </c>
      <c r="D9" s="122"/>
      <c r="E9" s="84"/>
      <c r="F9" s="123" t="s">
        <v>9</v>
      </c>
      <c r="G9" s="124"/>
      <c r="H9" s="118" t="s">
        <v>280</v>
      </c>
      <c r="I9" s="119"/>
      <c r="J9" s="101"/>
      <c r="K9" s="102"/>
      <c r="L9" s="103"/>
    </row>
    <row r="10" spans="1:13" ht="34.5" customHeight="1">
      <c r="A10" s="107" t="s">
        <v>5</v>
      </c>
      <c r="B10" s="107"/>
      <c r="C10" s="104"/>
      <c r="D10" s="105"/>
      <c r="E10" s="105"/>
      <c r="F10" s="105"/>
      <c r="G10" s="106"/>
      <c r="H10" s="99" t="s">
        <v>10</v>
      </c>
      <c r="I10" s="100"/>
      <c r="J10" s="101"/>
      <c r="K10" s="102"/>
      <c r="L10" s="37" t="s">
        <v>11</v>
      </c>
    </row>
    <row r="11" spans="1:13" ht="34.5" customHeight="1">
      <c r="A11" s="107" t="s">
        <v>6</v>
      </c>
      <c r="B11" s="107"/>
      <c r="C11" s="104"/>
      <c r="D11" s="105"/>
      <c r="E11" s="105"/>
      <c r="F11" s="105"/>
      <c r="G11" s="105"/>
      <c r="H11" s="105"/>
      <c r="I11" s="105"/>
      <c r="J11" s="105"/>
      <c r="K11" s="105"/>
      <c r="L11" s="106"/>
    </row>
    <row r="12" spans="1:13" ht="34.5" customHeight="1">
      <c r="A12" s="107" t="s">
        <v>7</v>
      </c>
      <c r="B12" s="107"/>
      <c r="C12" s="104"/>
      <c r="D12" s="105"/>
      <c r="E12" s="105"/>
      <c r="F12" s="105"/>
      <c r="G12" s="105"/>
      <c r="H12" s="105"/>
      <c r="I12" s="105"/>
      <c r="J12" s="105"/>
      <c r="K12" s="105"/>
      <c r="L12" s="106"/>
    </row>
    <row r="13" spans="1:13" ht="34.5" customHeight="1">
      <c r="A13" s="107" t="s">
        <v>30</v>
      </c>
      <c r="B13" s="107"/>
      <c r="C13" s="104"/>
      <c r="D13" s="105"/>
      <c r="E13" s="105"/>
      <c r="F13" s="105"/>
      <c r="G13" s="105"/>
      <c r="H13" s="105"/>
      <c r="I13" s="105"/>
      <c r="J13" s="105"/>
      <c r="K13" s="105"/>
      <c r="L13" s="106"/>
    </row>
    <row r="14" spans="1:13" ht="40.25" customHeight="1">
      <c r="A14" s="125" t="s">
        <v>135</v>
      </c>
      <c r="B14" s="126"/>
      <c r="C14" s="126"/>
      <c r="D14" s="126"/>
      <c r="E14" s="83" t="s">
        <v>26</v>
      </c>
      <c r="F14" s="127"/>
      <c r="G14" s="128"/>
      <c r="H14" s="128"/>
      <c r="I14" s="128"/>
      <c r="J14" s="128"/>
      <c r="K14" s="128"/>
      <c r="L14" s="129"/>
    </row>
    <row r="15" spans="1:13" ht="34.5" customHeight="1">
      <c r="A15" s="34"/>
      <c r="B15" s="31"/>
      <c r="C15" s="31"/>
      <c r="D15" s="31"/>
      <c r="E15" s="32"/>
      <c r="F15" s="33"/>
      <c r="G15" s="33"/>
      <c r="H15" s="33"/>
      <c r="I15" s="34"/>
      <c r="J15" s="33"/>
      <c r="K15" s="33"/>
      <c r="L15" s="33"/>
    </row>
    <row r="16" spans="1:13" ht="50.1" customHeight="1">
      <c r="A16" s="107" t="s">
        <v>288</v>
      </c>
      <c r="B16" s="107"/>
      <c r="C16" s="109"/>
      <c r="D16" s="110"/>
      <c r="E16" s="110"/>
      <c r="F16" s="111"/>
    </row>
    <row r="17" spans="1:12" ht="16.25" customHeight="1"/>
    <row r="18" spans="1:12" ht="50.1" customHeight="1">
      <c r="A18" s="108" t="str">
        <f>マスターデータ!D4&amp;"授業料免除・徴収猶予一括申請の意向"</f>
        <v>令和8年度前期授業料免除・徴収猶予一括申請の意向</v>
      </c>
      <c r="B18" s="108"/>
      <c r="C18" s="109"/>
      <c r="D18" s="110"/>
      <c r="E18" s="110"/>
      <c r="F18" s="111"/>
      <c r="G18" s="112" t="str">
        <f>"※「…希望する」を選択した場合は、"&amp;マスターデータ!D4&amp;"授業料免除・徴収猶予申請書の提出は不要となります。"</f>
        <v>※「…希望する」を選択した場合は、令和8年度前期授業料免除・徴収猶予申請書の提出は不要となります。</v>
      </c>
      <c r="H18" s="113"/>
      <c r="I18" s="113"/>
      <c r="J18" s="113"/>
      <c r="K18" s="113"/>
      <c r="L18" s="113"/>
    </row>
    <row r="19" spans="1:12" ht="16.25" customHeight="1"/>
    <row r="20" spans="1:12" ht="16.25" customHeight="1"/>
    <row r="21" spans="1:12">
      <c r="A21" s="28" t="str">
        <f>TEXT(DATE(マスターデータ!B4,4,1),"ggge年度")&amp;"分入学料免除・徴収猶予"&amp;IF(OR(C18="",C18="希望しない"),"","、"&amp;マスターデータ!D4&amp;"分授業料免除・徴収猶予")&amp;"について、関係書類を添えて申請します。"</f>
        <v>令和8年度分入学料免除・徴収猶予について、関係書類を添えて申請します。</v>
      </c>
    </row>
    <row r="22" spans="1:12" ht="30.6" customHeight="1">
      <c r="A22" s="116" t="s">
        <v>145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</row>
    <row r="23" spans="1:12" ht="16.25" customHeight="1"/>
    <row r="24" spans="1:12" ht="16.25" customHeight="1">
      <c r="A24" s="28" t="str">
        <f>"入学料免除・徴収猶予"&amp;IF(OR(C18="",C18="希望しない"),"","、授業料免除・徴収猶予")&amp;"を申請する理由及び家庭状況を記入してください。"</f>
        <v>入学料免除・徴収猶予を申請する理由及び家庭状況を記入してください。</v>
      </c>
    </row>
    <row r="25" spans="1:12" ht="300" customHeight="1">
      <c r="A25" s="95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7"/>
    </row>
  </sheetData>
  <sheetProtection algorithmName="SHA-512" hashValue="3lRjTk3Xnz88soeWWpbXk3N18rtpytk7VsT+H1Nci4fFhQC0PfpHKdT3PblSvUUWDzKEW9MWJmLGX154cKbdjg==" saltValue="jbiiC3BDAdu7wgu3XWNm2Q==" spinCount="100000" sheet="1" selectLockedCells="1"/>
  <mergeCells count="28">
    <mergeCell ref="A3:L3"/>
    <mergeCell ref="I1:L1"/>
    <mergeCell ref="A22:L22"/>
    <mergeCell ref="A13:B13"/>
    <mergeCell ref="H9:I9"/>
    <mergeCell ref="C13:L13"/>
    <mergeCell ref="A16:B16"/>
    <mergeCell ref="A2:L2"/>
    <mergeCell ref="C9:D9"/>
    <mergeCell ref="F9:G9"/>
    <mergeCell ref="A14:D14"/>
    <mergeCell ref="F14:L14"/>
    <mergeCell ref="C16:F16"/>
    <mergeCell ref="A25:L25"/>
    <mergeCell ref="J5:L5"/>
    <mergeCell ref="H10:I10"/>
    <mergeCell ref="J9:L9"/>
    <mergeCell ref="C11:L11"/>
    <mergeCell ref="C10:G10"/>
    <mergeCell ref="C12:L12"/>
    <mergeCell ref="J10:K10"/>
    <mergeCell ref="A9:B9"/>
    <mergeCell ref="A10:B10"/>
    <mergeCell ref="A11:B11"/>
    <mergeCell ref="A12:B12"/>
    <mergeCell ref="A18:B18"/>
    <mergeCell ref="C18:F18"/>
    <mergeCell ref="G18:L18"/>
  </mergeCells>
  <phoneticPr fontId="2"/>
  <printOptions horizontalCentered="1"/>
  <pageMargins left="0.78740157480314965" right="0.78740157480314965" top="0.59055118110236227" bottom="0.39370078740157483" header="0.31496062992125984" footer="0.31496062992125984"/>
  <pageSetup paperSize="9" scale="75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75AB01E-0700-400F-8CB6-6B8D9CFEE27F}">
          <x14:formula1>
            <xm:f>マスターデータ!$G$4:$G$5</xm:f>
          </x14:formula1>
          <xm:sqref>E14</xm:sqref>
        </x14:dataValidation>
        <x14:dataValidation type="list" allowBlank="1" showInputMessage="1" showErrorMessage="1" xr:uid="{57ED4A25-5F8B-4010-A627-709127F781DA}">
          <x14:formula1>
            <xm:f>マスターデータ!$A$9:$A$10</xm:f>
          </x14:formula1>
          <xm:sqref>C9:D9</xm:sqref>
        </x14:dataValidation>
        <x14:dataValidation type="list" allowBlank="1" showInputMessage="1" showErrorMessage="1" xr:uid="{F9A87757-6ADE-4C3A-B7E2-C7FFE4F41FBD}">
          <x14:formula1>
            <xm:f>マスターデータ!$A$19:$A$25</xm:f>
          </x14:formula1>
          <xm:sqref>C10:G10</xm:sqref>
        </x14:dataValidation>
        <x14:dataValidation type="list" allowBlank="1" showInputMessage="1" showErrorMessage="1" xr:uid="{62F5767A-7428-4F32-8F77-70A3F5AF3796}">
          <x14:formula1>
            <xm:f>マスターデータ!$A$34:$A$37</xm:f>
          </x14:formula1>
          <xm:sqref>C18</xm:sqref>
        </x14:dataValidation>
        <x14:dataValidation type="list" allowBlank="1" showInputMessage="1" showErrorMessage="1" xr:uid="{86CC08A9-6F15-4061-9AC3-7BC3756CF0C9}">
          <x14:formula1>
            <xm:f>マスターデータ!$A$29:$A$30</xm:f>
          </x14:formula1>
          <xm:sqref>C16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E80EA-7702-48EC-96A3-560B1FE4651B}">
  <dimension ref="A1:BL2"/>
  <sheetViews>
    <sheetView topLeftCell="AK1" zoomScale="70" zoomScaleNormal="70" workbookViewId="0">
      <selection activeCell="B36" sqref="B36:D36"/>
    </sheetView>
  </sheetViews>
  <sheetFormatPr defaultRowHeight="17.649999999999999"/>
  <cols>
    <col min="1" max="1" width="13.6875" customWidth="1"/>
    <col min="2" max="2" width="11.375" customWidth="1"/>
    <col min="3" max="3" width="20.1875" customWidth="1"/>
    <col min="4" max="4" width="11.875" customWidth="1"/>
    <col min="5" max="5" width="17.1875" bestFit="1" customWidth="1"/>
    <col min="6" max="6" width="17.5" bestFit="1" customWidth="1"/>
    <col min="7" max="7" width="21.125" customWidth="1"/>
    <col min="8" max="8" width="17.1875" customWidth="1"/>
    <col min="9" max="9" width="17.1875" bestFit="1" customWidth="1"/>
    <col min="10" max="10" width="16.1875" customWidth="1"/>
    <col min="11" max="11" width="16.875" customWidth="1"/>
    <col min="12" max="12" width="15" customWidth="1"/>
    <col min="13" max="13" width="17.625" customWidth="1"/>
    <col min="14" max="14" width="9" customWidth="1"/>
    <col min="15" max="15" width="17.1875" customWidth="1"/>
    <col min="16" max="16" width="11" customWidth="1"/>
    <col min="17" max="17" width="17.5" customWidth="1"/>
    <col min="18" max="19" width="11" customWidth="1"/>
    <col min="20" max="20" width="9" customWidth="1"/>
    <col min="21" max="22" width="11" customWidth="1"/>
    <col min="23" max="23" width="9" customWidth="1"/>
    <col min="24" max="25" width="11" customWidth="1"/>
    <col min="26" max="26" width="9" customWidth="1"/>
    <col min="27" max="28" width="11" customWidth="1"/>
    <col min="29" max="29" width="9.125" customWidth="1"/>
    <col min="30" max="32" width="11" customWidth="1"/>
    <col min="33" max="33" width="9" customWidth="1"/>
    <col min="34" max="34" width="9.125" customWidth="1"/>
    <col min="35" max="37" width="11" customWidth="1"/>
    <col min="38" max="38" width="9" customWidth="1"/>
    <col min="39" max="39" width="9.125" customWidth="1"/>
    <col min="40" max="42" width="11" customWidth="1"/>
    <col min="43" max="43" width="9" customWidth="1"/>
    <col min="44" max="44" width="9.125" customWidth="1"/>
    <col min="45" max="47" width="11" customWidth="1"/>
    <col min="48" max="48" width="9" customWidth="1"/>
    <col min="49" max="49" width="9.125" customWidth="1"/>
    <col min="50" max="52" width="11" customWidth="1"/>
    <col min="53" max="53" width="9" customWidth="1"/>
    <col min="54" max="54" width="9.125" customWidth="1"/>
    <col min="55" max="57" width="11" customWidth="1"/>
    <col min="58" max="58" width="9" customWidth="1"/>
    <col min="59" max="59" width="32.3125" customWidth="1"/>
    <col min="60" max="60" width="18.875" customWidth="1"/>
    <col min="61" max="61" width="17.375" customWidth="1"/>
    <col min="62" max="62" width="10" customWidth="1"/>
    <col min="63" max="63" width="11.875" customWidth="1"/>
    <col min="64" max="64" width="10" customWidth="1"/>
    <col min="65" max="80" width="9" customWidth="1"/>
    <col min="81" max="81" width="9.875" customWidth="1"/>
    <col min="82" max="84" width="9" customWidth="1"/>
    <col min="85" max="85" width="9.875" customWidth="1"/>
    <col min="86" max="87" width="9" customWidth="1"/>
    <col min="88" max="90" width="11.5" customWidth="1"/>
    <col min="91" max="91" width="15.625" customWidth="1"/>
    <col min="92" max="93" width="11.875" customWidth="1"/>
    <col min="94" max="95" width="10" customWidth="1"/>
  </cols>
  <sheetData>
    <row r="1" spans="1:64">
      <c r="A1" t="s">
        <v>300</v>
      </c>
      <c r="B1" t="s">
        <v>168</v>
      </c>
      <c r="C1" t="s">
        <v>169</v>
      </c>
      <c r="D1" t="s">
        <v>263</v>
      </c>
      <c r="E1" t="s">
        <v>265</v>
      </c>
      <c r="F1" t="s">
        <v>170</v>
      </c>
      <c r="G1" t="s">
        <v>171</v>
      </c>
      <c r="H1" t="s">
        <v>49</v>
      </c>
      <c r="I1" t="s">
        <v>187</v>
      </c>
      <c r="J1" t="s">
        <v>175</v>
      </c>
      <c r="K1" t="s">
        <v>181</v>
      </c>
      <c r="L1" t="s">
        <v>182</v>
      </c>
      <c r="M1" t="s">
        <v>183</v>
      </c>
      <c r="N1" t="s">
        <v>190</v>
      </c>
      <c r="O1" t="s">
        <v>191</v>
      </c>
      <c r="P1" t="s">
        <v>192</v>
      </c>
      <c r="Q1" t="s">
        <v>197</v>
      </c>
      <c r="R1" t="s">
        <v>198</v>
      </c>
      <c r="S1" t="s">
        <v>199</v>
      </c>
      <c r="T1" t="s">
        <v>203</v>
      </c>
      <c r="U1" t="s">
        <v>204</v>
      </c>
      <c r="V1" t="s">
        <v>205</v>
      </c>
      <c r="W1" t="s">
        <v>209</v>
      </c>
      <c r="X1" t="s">
        <v>210</v>
      </c>
      <c r="Y1" t="s">
        <v>211</v>
      </c>
      <c r="Z1" t="s">
        <v>215</v>
      </c>
      <c r="AA1" t="s">
        <v>216</v>
      </c>
      <c r="AB1" t="s">
        <v>217</v>
      </c>
      <c r="AC1" t="s">
        <v>221</v>
      </c>
      <c r="AD1" t="s">
        <v>222</v>
      </c>
      <c r="AE1" t="s">
        <v>223</v>
      </c>
      <c r="AF1" t="s">
        <v>224</v>
      </c>
      <c r="AG1" t="s">
        <v>225</v>
      </c>
      <c r="AH1" t="s">
        <v>228</v>
      </c>
      <c r="AI1" t="s">
        <v>229</v>
      </c>
      <c r="AJ1" t="s">
        <v>230</v>
      </c>
      <c r="AK1" t="s">
        <v>231</v>
      </c>
      <c r="AL1" t="s">
        <v>232</v>
      </c>
      <c r="AM1" t="s">
        <v>236</v>
      </c>
      <c r="AN1" t="s">
        <v>237</v>
      </c>
      <c r="AO1" t="s">
        <v>238</v>
      </c>
      <c r="AP1" t="s">
        <v>239</v>
      </c>
      <c r="AQ1" t="s">
        <v>240</v>
      </c>
      <c r="AR1" t="s">
        <v>242</v>
      </c>
      <c r="AS1" t="s">
        <v>243</v>
      </c>
      <c r="AT1" t="s">
        <v>244</v>
      </c>
      <c r="AU1" t="s">
        <v>245</v>
      </c>
      <c r="AV1" t="s">
        <v>246</v>
      </c>
      <c r="AW1" t="s">
        <v>249</v>
      </c>
      <c r="AX1" t="s">
        <v>250</v>
      </c>
      <c r="AY1" t="s">
        <v>251</v>
      </c>
      <c r="AZ1" t="s">
        <v>252</v>
      </c>
      <c r="BA1" t="s">
        <v>253</v>
      </c>
      <c r="BB1" t="s">
        <v>257</v>
      </c>
      <c r="BC1" t="s">
        <v>258</v>
      </c>
      <c r="BD1" t="s">
        <v>259</v>
      </c>
      <c r="BE1" t="s">
        <v>260</v>
      </c>
      <c r="BF1" t="s">
        <v>261</v>
      </c>
      <c r="BG1" t="s">
        <v>195</v>
      </c>
      <c r="BH1" t="s">
        <v>299</v>
      </c>
      <c r="BI1" t="s">
        <v>208</v>
      </c>
      <c r="BJ1" t="s">
        <v>214</v>
      </c>
      <c r="BK1" t="s">
        <v>268</v>
      </c>
      <c r="BL1" t="s">
        <v>270</v>
      </c>
    </row>
    <row r="2" spans="1:64" s="92" customFormat="1">
      <c r="A2" s="92" t="e">
        <f>_xlfn.XLOOKUP(様式1!C18,マスターデータ!$A$34:$A$37,マスターデータ!$B$34:$B$37)</f>
        <v>#N/A</v>
      </c>
      <c r="B2" s="93"/>
      <c r="C2" s="92">
        <f>様式1!C11</f>
        <v>0</v>
      </c>
      <c r="D2" s="92">
        <f>様式1!C10</f>
        <v>0</v>
      </c>
      <c r="E2" s="92">
        <f>様式1!J10</f>
        <v>0</v>
      </c>
      <c r="F2" s="93">
        <f>COUNTA(様式1_家庭状況!F19:G32)-1</f>
        <v>1</v>
      </c>
      <c r="G2" s="93">
        <f>様式1!C16</f>
        <v>0</v>
      </c>
      <c r="H2" s="93">
        <f>様式1_家庭状況!O26</f>
        <v>0</v>
      </c>
      <c r="I2" s="93">
        <f>様式1_家庭状況!E34</f>
        <v>0</v>
      </c>
      <c r="J2" s="93">
        <f>様式1_家庭状況!I10</f>
        <v>0</v>
      </c>
      <c r="K2" s="93" t="e" vm="2">
        <f>IF(家計状況集計シート!K2="","",家計状況集計シート!K2)</f>
        <v>#VALUE!</v>
      </c>
      <c r="L2" s="93" t="str">
        <f>IF(家計状況集計シート!L2="","",家計状況集計シート!L2)</f>
        <v/>
      </c>
      <c r="M2" s="93" t="str">
        <f>IF(家計状況集計シート!M2="","",VALUE(家計状況集計シート!M2))</f>
        <v/>
      </c>
      <c r="N2" s="93" t="str">
        <f>IF(家計状況集計シート!K3="","",家計状況集計シート!K3)</f>
        <v/>
      </c>
      <c r="O2" s="93" t="str">
        <f>IF(家計状況集計シート!L3="","",家計状況集計シート!L3)</f>
        <v/>
      </c>
      <c r="P2" s="93" t="str">
        <f>IF(家計状況集計シート!M3="","",VALUE(家計状況集計シート!M3))</f>
        <v/>
      </c>
      <c r="Q2" s="93" t="str">
        <f>IF(家計状況集計シート!K4="","",家計状況集計シート!K4)</f>
        <v/>
      </c>
      <c r="R2" s="93" t="str">
        <f>IF(家計状況集計シート!L4="","",家計状況集計シート!L4)</f>
        <v/>
      </c>
      <c r="S2" s="93" t="str">
        <f>IF(家計状況集計シート!M4="","",VALUE(家計状況集計シート!M4))</f>
        <v/>
      </c>
      <c r="T2" s="93" t="str">
        <f>IF(家計状況集計シート!K5="","",家計状況集計シート!K5)</f>
        <v/>
      </c>
      <c r="U2" s="93" t="str">
        <f>IF(家計状況集計シート!L5="","",家計状況集計シート!L5)</f>
        <v/>
      </c>
      <c r="V2" s="93" t="str">
        <f>IF(家計状況集計シート!M5="","",VALUE(家計状況集計シート!M5))</f>
        <v/>
      </c>
      <c r="W2" s="93" t="str">
        <f>IF(家計状況集計シート!K6="","",家計状況集計シート!K6)</f>
        <v/>
      </c>
      <c r="X2" s="93" t="str">
        <f>IF(家計状況集計シート!L6="","",家計状況集計シート!L6)</f>
        <v/>
      </c>
      <c r="Y2" s="93" t="str">
        <f>IF(家計状況集計シート!M6="","",VALUE(家計状況集計シート!M6))</f>
        <v/>
      </c>
      <c r="Z2" s="93" t="str">
        <f>IF(家計状況集計シート!K7="","",家計状況集計シート!K7)</f>
        <v/>
      </c>
      <c r="AA2" s="93" t="str">
        <f>IF(家計状況集計シート!L7="","",家計状況集計シート!L7)</f>
        <v/>
      </c>
      <c r="AB2" s="93" t="str">
        <f>IF(家計状況集計シート!M7="","",VALUE(家計状況集計シート!M7))</f>
        <v/>
      </c>
      <c r="AC2" s="93" t="str">
        <f>IF(様式1_家庭状況!E27="","",様式1_家庭状況!E27)</f>
        <v/>
      </c>
      <c r="AD2" s="93" t="str">
        <f>IF(様式1_家庭状況!O27="","",様式1_家庭状況!O27)</f>
        <v/>
      </c>
      <c r="AE2" s="93" t="str">
        <f>IF(様式1_家庭状況!I27="","",様式1_家庭状況!I27)</f>
        <v/>
      </c>
      <c r="AF2" s="93" t="str">
        <f>IF(様式1_家庭状況!M27="","",様式1_家庭状況!M27)</f>
        <v/>
      </c>
      <c r="AG2" s="93" t="str">
        <f>IF(様式1_家庭状況!N27="","",様式1_家庭状況!N27)</f>
        <v/>
      </c>
      <c r="AH2" s="93" t="str">
        <f>IF(様式1_家庭状況!E28="","",様式1_家庭状況!E28)</f>
        <v/>
      </c>
      <c r="AI2" s="93" t="str">
        <f>IF(様式1_家庭状況!O28="","",様式1_家庭状況!O28)</f>
        <v/>
      </c>
      <c r="AJ2" s="93" t="str">
        <f>IF(様式1_家庭状況!I28="","",様式1_家庭状況!I28)</f>
        <v/>
      </c>
      <c r="AK2" s="93" t="str">
        <f>IF(様式1_家庭状況!M28="","",様式1_家庭状況!M28)</f>
        <v/>
      </c>
      <c r="AL2" s="93" t="str">
        <f>IF(様式1_家庭状況!N28="","",様式1_家庭状況!N28)</f>
        <v/>
      </c>
      <c r="AM2" s="93" t="str">
        <f>IF(様式1_家庭状況!E29="","",様式1_家庭状況!E29)</f>
        <v/>
      </c>
      <c r="AN2" s="93" t="str">
        <f>IF(様式1_家庭状況!O29="","",様式1_家庭状況!O29)</f>
        <v/>
      </c>
      <c r="AO2" s="93" t="str">
        <f>IF(様式1_家庭状況!I29="","",様式1_家庭状況!I29)</f>
        <v/>
      </c>
      <c r="AP2" s="93" t="str">
        <f>IF(様式1_家庭状況!M29="","",様式1_家庭状況!M29)</f>
        <v/>
      </c>
      <c r="AQ2" s="93" t="str">
        <f>IF(様式1_家庭状況!N29="","",様式1_家庭状況!N29)</f>
        <v/>
      </c>
      <c r="AR2" s="93" t="str">
        <f>IF(様式1_家庭状況!E30="","",様式1_家庭状況!E30)</f>
        <v/>
      </c>
      <c r="AS2" s="93" t="str">
        <f>IF(様式1_家庭状況!O30="","",様式1_家庭状況!O30)</f>
        <v/>
      </c>
      <c r="AT2" s="93" t="str">
        <f>IF(様式1_家庭状況!I30="","",様式1_家庭状況!I30)</f>
        <v/>
      </c>
      <c r="AU2" s="93" t="str">
        <f>IF(様式1_家庭状況!M30="","",様式1_家庭状況!M30)</f>
        <v/>
      </c>
      <c r="AV2" s="93" t="str">
        <f>IF(様式1_家庭状況!N30="","",様式1_家庭状況!N30)</f>
        <v/>
      </c>
      <c r="AW2" s="93" t="str">
        <f>IF(様式1_家庭状況!E31="","",様式1_家庭状況!E31)</f>
        <v/>
      </c>
      <c r="AX2" s="93" t="str">
        <f>IF(様式1_家庭状況!O31="","",様式1_家庭状況!O31)</f>
        <v/>
      </c>
      <c r="AY2" s="93" t="str">
        <f>IF(様式1_家庭状況!I31="","",様式1_家庭状況!I31)</f>
        <v/>
      </c>
      <c r="AZ2" s="93" t="str">
        <f>IF(様式1_家庭状況!M31="","",様式1_家庭状況!M31)</f>
        <v/>
      </c>
      <c r="BA2" s="93" t="str">
        <f>IF(様式1_家庭状況!N31="","",様式1_家庭状況!N31)</f>
        <v/>
      </c>
      <c r="BB2" s="93" t="str">
        <f>IF(様式1_家庭状況!E32="","",様式1_家庭状況!E32)</f>
        <v/>
      </c>
      <c r="BC2" s="93" t="str">
        <f>IF(様式1_家庭状況!O32="","",様式1_家庭状況!O32)</f>
        <v/>
      </c>
      <c r="BD2" s="93" t="str">
        <f>IF(様式1_家庭状況!I32="","",様式1_家庭状況!I32)</f>
        <v/>
      </c>
      <c r="BE2" s="93" t="str">
        <f>IF(様式1_家庭状況!M32="","",様式1_家庭状況!M32)</f>
        <v/>
      </c>
      <c r="BF2" s="93" t="str">
        <f>IF(様式1_家庭状況!N32="","",様式1_家庭状況!N32)</f>
        <v/>
      </c>
      <c r="BG2" s="93">
        <f>様式1_家計状況!H22</f>
        <v>0</v>
      </c>
      <c r="BH2" s="93">
        <f>様式1_家計状況!G22</f>
        <v>0</v>
      </c>
      <c r="BI2" s="93">
        <v>0</v>
      </c>
      <c r="BJ2" s="93">
        <f>COUNTA(様式1_家庭状況!G42:H44)</f>
        <v>0</v>
      </c>
      <c r="BK2" s="92" t="str">
        <f>マスターデータ!E4</f>
        <v>R8前期</v>
      </c>
      <c r="BL2" s="94" t="str">
        <f>_xlfn.TEXTJOIN(",",TRUE,IF(様式1_家庭状況!I10="該当","東日本大震災",""),IF(様式1_家庭状況!C16="はい","独立生計",""),IF(様式1_家計状況!B30&gt;0,"授業料免除データに給付奨学金を計上する必要があります。",""))</f>
        <v/>
      </c>
    </row>
  </sheetData>
  <sheetProtection selectLockedCells="1"/>
  <phoneticPr fontId="2"/>
  <dataValidations count="3">
    <dataValidation type="whole" showInputMessage="1" showErrorMessage="1" error="無効な値です" sqref="F2" xr:uid="{5F03993B-35FA-4A72-9E02-AD8242FB9DB4}">
      <formula1>1</formula1>
      <formula2>8</formula2>
    </dataValidation>
    <dataValidation type="whole" allowBlank="1" showInputMessage="1" showErrorMessage="1" error="主たる家計支持者の別居等に係る支出の控除上限は\710,000です。" sqref="BG2" xr:uid="{81213A0B-1C0F-44DB-9F78-A38555ADACC1}">
      <formula1>0</formula1>
      <formula2>710000</formula2>
    </dataValidation>
    <dataValidation type="whole" operator="lessThan" allowBlank="1" showInputMessage="1" showErrorMessage="1" sqref="M2 Y2 P2 S2 V2 AB2" xr:uid="{381515BB-CFBB-437C-B6A0-82CC294CC31A}">
      <formula1>23000000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C1322-94AF-4964-B7BB-7D6150A78D86}">
  <sheetPr codeName="Sheet3">
    <pageSetUpPr fitToPage="1"/>
  </sheetPr>
  <dimension ref="A1:R44"/>
  <sheetViews>
    <sheetView view="pageBreakPreview" zoomScale="85" zoomScaleNormal="100" zoomScaleSheetLayoutView="85" workbookViewId="0">
      <selection activeCell="O26" sqref="O26:P26"/>
    </sheetView>
  </sheetViews>
  <sheetFormatPr defaultColWidth="8.6875" defaultRowHeight="22.25" customHeight="1"/>
  <cols>
    <col min="1" max="4" width="3.1875" style="28" customWidth="1"/>
    <col min="5" max="5" width="7.6875" style="28" customWidth="1"/>
    <col min="6" max="7" width="8.6875" style="28" customWidth="1"/>
    <col min="8" max="8" width="5.1875" style="28" bestFit="1" customWidth="1"/>
    <col min="9" max="9" width="9.6875" style="28" customWidth="1"/>
    <col min="10" max="11" width="8.6875" style="28"/>
    <col min="12" max="12" width="4.6875" style="28" customWidth="1"/>
    <col min="13" max="13" width="12.6875" style="28" customWidth="1"/>
    <col min="14" max="14" width="5.875" style="28" bestFit="1" customWidth="1"/>
    <col min="15" max="16384" width="8.6875" style="28"/>
  </cols>
  <sheetData>
    <row r="1" spans="1:18" ht="16.25" customHeight="1">
      <c r="J1" s="1"/>
      <c r="K1" s="1"/>
      <c r="L1" s="1"/>
      <c r="P1" s="29" t="s">
        <v>2</v>
      </c>
    </row>
    <row r="2" spans="1:18" ht="28.25" customHeight="1">
      <c r="A2" s="120" t="s">
        <v>116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39"/>
      <c r="R2" s="39"/>
    </row>
    <row r="4" spans="1:18" ht="22.25" customHeight="1">
      <c r="A4" s="118" t="s">
        <v>4</v>
      </c>
      <c r="B4" s="191"/>
      <c r="C4" s="191"/>
      <c r="D4" s="191"/>
      <c r="E4" s="119"/>
      <c r="F4" s="195" t="str">
        <f>様式1!C9</f>
        <v>令和</v>
      </c>
      <c r="G4" s="196"/>
      <c r="H4" s="36" t="str">
        <f>IF(様式1!E9="","-",様式1!E9)</f>
        <v>-</v>
      </c>
      <c r="I4" s="123" t="s">
        <v>9</v>
      </c>
      <c r="J4" s="124"/>
      <c r="K4" s="118" t="s">
        <v>286</v>
      </c>
      <c r="L4" s="191"/>
      <c r="M4" s="119"/>
      <c r="N4" s="118" t="str">
        <f>IF(様式1!J9="","-",様式1!J9)</f>
        <v>-</v>
      </c>
      <c r="O4" s="191"/>
      <c r="P4" s="119"/>
    </row>
    <row r="5" spans="1:18" ht="22.25" customHeight="1">
      <c r="A5" s="118" t="s">
        <v>5</v>
      </c>
      <c r="B5" s="191"/>
      <c r="C5" s="191"/>
      <c r="D5" s="191"/>
      <c r="E5" s="119"/>
      <c r="F5" s="192" t="str">
        <f>IF(様式1!C10="","-",様式1!C10)</f>
        <v>-</v>
      </c>
      <c r="G5" s="193"/>
      <c r="H5" s="193"/>
      <c r="I5" s="193"/>
      <c r="J5" s="194"/>
      <c r="K5" s="118" t="s">
        <v>71</v>
      </c>
      <c r="L5" s="191"/>
      <c r="M5" s="119"/>
      <c r="N5" s="118" t="str">
        <f>IF(様式1!J10="","-",様式1!J10)</f>
        <v>-</v>
      </c>
      <c r="O5" s="191"/>
      <c r="P5" s="37" t="s">
        <v>11</v>
      </c>
    </row>
    <row r="6" spans="1:18" ht="22.25" customHeight="1">
      <c r="A6" s="118" t="s">
        <v>6</v>
      </c>
      <c r="B6" s="191"/>
      <c r="C6" s="191"/>
      <c r="D6" s="191"/>
      <c r="E6" s="119"/>
      <c r="F6" s="192" t="str">
        <f>IF(様式1!C11="","-",様式1!C11)</f>
        <v>-</v>
      </c>
      <c r="G6" s="193"/>
      <c r="H6" s="193"/>
      <c r="I6" s="193"/>
      <c r="J6" s="193"/>
      <c r="K6" s="193"/>
      <c r="L6" s="193"/>
      <c r="M6" s="193"/>
      <c r="N6" s="193"/>
      <c r="O6" s="193"/>
      <c r="P6" s="194"/>
    </row>
    <row r="7" spans="1:18" ht="22.25" customHeight="1">
      <c r="A7" s="31"/>
      <c r="B7" s="31"/>
      <c r="C7" s="31"/>
      <c r="D7" s="31"/>
      <c r="E7" s="32"/>
      <c r="F7" s="32"/>
      <c r="G7" s="33"/>
      <c r="H7" s="33"/>
      <c r="I7" s="33"/>
      <c r="J7" s="33"/>
      <c r="K7" s="33"/>
      <c r="L7" s="33"/>
      <c r="M7" s="34"/>
      <c r="N7" s="33"/>
      <c r="O7" s="33"/>
      <c r="P7" s="33"/>
    </row>
    <row r="8" spans="1:18" ht="22.25" customHeight="1">
      <c r="A8" s="41" t="s">
        <v>153</v>
      </c>
      <c r="E8" s="32"/>
      <c r="F8" s="32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8" ht="22.25" customHeight="1">
      <c r="A9" s="41"/>
      <c r="E9" s="32"/>
      <c r="F9" s="32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18" ht="35.1" customHeight="1">
      <c r="A10" s="136" t="s">
        <v>136</v>
      </c>
      <c r="B10" s="137"/>
      <c r="C10" s="138" t="s">
        <v>137</v>
      </c>
      <c r="D10" s="139"/>
      <c r="E10" s="139"/>
      <c r="F10" s="139"/>
      <c r="G10" s="139"/>
      <c r="H10" s="140"/>
      <c r="I10" s="8"/>
      <c r="J10" s="54" t="str">
        <f>IF($I$10="","←必ず入力してください","-")</f>
        <v>←必ず入力してください</v>
      </c>
    </row>
    <row r="12" spans="1:18" ht="22.25" customHeight="1">
      <c r="A12" s="28" t="str" cm="1">
        <f t="array" ref="A12">"【"&amp;TEXT(DATE(マスターデータ!B4,_xlfn.IFS(マスターデータ!C4="前期",4,マスターデータ!C4="後期",10),1),"ggge年m月d日")&amp;"現在の状況】"</f>
        <v>【令和8年4月1日現在の状況】</v>
      </c>
      <c r="B12" s="31"/>
      <c r="C12" s="31"/>
      <c r="D12" s="31"/>
      <c r="E12" s="32"/>
      <c r="F12" s="32"/>
      <c r="G12" s="33"/>
      <c r="H12" s="33"/>
      <c r="I12" s="33"/>
      <c r="J12" s="33"/>
      <c r="K12" s="33"/>
      <c r="L12" s="33"/>
      <c r="M12" s="34"/>
      <c r="N12" s="33"/>
      <c r="O12" s="33"/>
      <c r="P12" s="33"/>
    </row>
    <row r="13" spans="1:18" ht="22.25" customHeight="1">
      <c r="A13" s="130" t="s">
        <v>24</v>
      </c>
      <c r="B13" s="131"/>
      <c r="C13" s="175" t="s">
        <v>31</v>
      </c>
      <c r="D13" s="176"/>
      <c r="E13" s="177"/>
      <c r="F13" s="180" t="s">
        <v>275</v>
      </c>
      <c r="G13" s="181"/>
      <c r="H13" s="181"/>
      <c r="I13" s="181"/>
      <c r="J13" s="181"/>
      <c r="K13" s="181"/>
      <c r="L13" s="181"/>
      <c r="M13" s="181"/>
      <c r="N13" s="181"/>
      <c r="O13" s="181"/>
      <c r="P13" s="181"/>
    </row>
    <row r="14" spans="1:18" ht="22.25" customHeight="1">
      <c r="A14" s="132"/>
      <c r="B14" s="133"/>
      <c r="C14" s="178"/>
      <c r="D14" s="116"/>
      <c r="E14" s="179"/>
      <c r="F14" s="6" t="s">
        <v>26</v>
      </c>
      <c r="G14" s="182" t="s">
        <v>32</v>
      </c>
      <c r="H14" s="183"/>
      <c r="I14" s="183"/>
      <c r="J14" s="183"/>
      <c r="K14" s="183"/>
      <c r="L14" s="183"/>
      <c r="M14" s="183"/>
      <c r="N14" s="183"/>
      <c r="O14" s="183"/>
      <c r="P14" s="184"/>
    </row>
    <row r="15" spans="1:18" ht="22.25" customHeight="1">
      <c r="A15" s="132"/>
      <c r="B15" s="133"/>
      <c r="C15" s="178"/>
      <c r="D15" s="116"/>
      <c r="E15" s="179"/>
      <c r="F15" s="6" t="s">
        <v>26</v>
      </c>
      <c r="G15" s="182" t="s">
        <v>33</v>
      </c>
      <c r="H15" s="183"/>
      <c r="I15" s="183"/>
      <c r="J15" s="183"/>
      <c r="K15" s="183"/>
      <c r="L15" s="183"/>
      <c r="M15" s="183"/>
      <c r="N15" s="183"/>
      <c r="O15" s="183"/>
      <c r="P15" s="184"/>
    </row>
    <row r="16" spans="1:18" ht="22.25" customHeight="1">
      <c r="A16" s="134"/>
      <c r="B16" s="135"/>
      <c r="C16" s="185" t="str">
        <f>IF(AND(F14="■",F15="■",F16="■")=TRUE,"はい","いいえ")</f>
        <v>いいえ</v>
      </c>
      <c r="D16" s="186"/>
      <c r="E16" s="187"/>
      <c r="F16" s="7" t="s">
        <v>26</v>
      </c>
      <c r="G16" s="188" t="s">
        <v>34</v>
      </c>
      <c r="H16" s="189"/>
      <c r="I16" s="189"/>
      <c r="J16" s="189"/>
      <c r="K16" s="189"/>
      <c r="L16" s="189"/>
      <c r="M16" s="189"/>
      <c r="N16" s="189"/>
      <c r="O16" s="189"/>
      <c r="P16" s="190"/>
    </row>
    <row r="18" spans="1:16" ht="22.25" customHeight="1">
      <c r="A18" s="130" t="s">
        <v>1</v>
      </c>
      <c r="B18" s="131"/>
      <c r="C18" s="167" t="s">
        <v>43</v>
      </c>
      <c r="D18" s="168"/>
      <c r="E18" s="35" t="s">
        <v>39</v>
      </c>
      <c r="F18" s="107" t="s">
        <v>38</v>
      </c>
      <c r="G18" s="107"/>
      <c r="H18" s="35" t="s">
        <v>37</v>
      </c>
      <c r="I18" s="35" t="s">
        <v>36</v>
      </c>
      <c r="J18" s="107" t="s">
        <v>35</v>
      </c>
      <c r="K18" s="107"/>
      <c r="L18" s="107"/>
      <c r="M18" s="107"/>
      <c r="N18" s="107"/>
      <c r="O18" s="107"/>
      <c r="P18" s="107"/>
    </row>
    <row r="19" spans="1:16" ht="22.25" customHeight="1">
      <c r="A19" s="132"/>
      <c r="B19" s="133"/>
      <c r="C19" s="169"/>
      <c r="D19" s="170"/>
      <c r="E19" s="42" t="s">
        <v>40</v>
      </c>
      <c r="F19" s="157"/>
      <c r="G19" s="158"/>
      <c r="H19" s="8"/>
      <c r="I19" s="8"/>
      <c r="J19" s="109"/>
      <c r="K19" s="110"/>
      <c r="L19" s="110"/>
      <c r="M19" s="110"/>
      <c r="N19" s="162" t="s">
        <v>47</v>
      </c>
      <c r="O19" s="162"/>
      <c r="P19" s="163"/>
    </row>
    <row r="20" spans="1:16" ht="22.25" customHeight="1">
      <c r="A20" s="132"/>
      <c r="B20" s="133"/>
      <c r="C20" s="169"/>
      <c r="D20" s="170"/>
      <c r="E20" s="42" t="s">
        <v>41</v>
      </c>
      <c r="F20" s="157"/>
      <c r="G20" s="158"/>
      <c r="H20" s="8"/>
      <c r="I20" s="8"/>
      <c r="J20" s="109"/>
      <c r="K20" s="110"/>
      <c r="L20" s="110"/>
      <c r="M20" s="110"/>
      <c r="N20" s="162" t="s">
        <v>47</v>
      </c>
      <c r="O20" s="162"/>
      <c r="P20" s="163"/>
    </row>
    <row r="21" spans="1:16" ht="22.25" customHeight="1">
      <c r="A21" s="132"/>
      <c r="B21" s="133"/>
      <c r="C21" s="169"/>
      <c r="D21" s="170"/>
      <c r="E21" s="8"/>
      <c r="F21" s="157"/>
      <c r="G21" s="158"/>
      <c r="H21" s="8"/>
      <c r="I21" s="8"/>
      <c r="J21" s="109"/>
      <c r="K21" s="110"/>
      <c r="L21" s="110"/>
      <c r="M21" s="110"/>
      <c r="N21" s="162" t="s">
        <v>47</v>
      </c>
      <c r="O21" s="162"/>
      <c r="P21" s="163"/>
    </row>
    <row r="22" spans="1:16" ht="22.25" customHeight="1">
      <c r="A22" s="132"/>
      <c r="B22" s="133"/>
      <c r="C22" s="169"/>
      <c r="D22" s="170"/>
      <c r="E22" s="8"/>
      <c r="F22" s="157"/>
      <c r="G22" s="158"/>
      <c r="H22" s="8"/>
      <c r="I22" s="8"/>
      <c r="J22" s="109"/>
      <c r="K22" s="110"/>
      <c r="L22" s="110"/>
      <c r="M22" s="110"/>
      <c r="N22" s="162" t="s">
        <v>47</v>
      </c>
      <c r="O22" s="162"/>
      <c r="P22" s="163"/>
    </row>
    <row r="23" spans="1:16" ht="22.25" customHeight="1">
      <c r="A23" s="132"/>
      <c r="B23" s="133"/>
      <c r="C23" s="169"/>
      <c r="D23" s="170"/>
      <c r="E23" s="8"/>
      <c r="F23" s="157"/>
      <c r="G23" s="158"/>
      <c r="H23" s="8"/>
      <c r="I23" s="8"/>
      <c r="J23" s="109"/>
      <c r="K23" s="110"/>
      <c r="L23" s="110"/>
      <c r="M23" s="110"/>
      <c r="N23" s="162" t="s">
        <v>47</v>
      </c>
      <c r="O23" s="162"/>
      <c r="P23" s="163"/>
    </row>
    <row r="24" spans="1:16" ht="22.25" customHeight="1">
      <c r="A24" s="132"/>
      <c r="B24" s="133"/>
      <c r="C24" s="171"/>
      <c r="D24" s="172"/>
      <c r="E24" s="8"/>
      <c r="F24" s="157"/>
      <c r="G24" s="158"/>
      <c r="H24" s="8"/>
      <c r="I24" s="8"/>
      <c r="J24" s="109"/>
      <c r="K24" s="110"/>
      <c r="L24" s="110"/>
      <c r="M24" s="110"/>
      <c r="N24" s="162" t="s">
        <v>47</v>
      </c>
      <c r="O24" s="162"/>
      <c r="P24" s="163"/>
    </row>
    <row r="25" spans="1:16" ht="22.25" customHeight="1">
      <c r="A25" s="132"/>
      <c r="B25" s="133"/>
      <c r="C25" s="167" t="s">
        <v>42</v>
      </c>
      <c r="D25" s="168"/>
      <c r="E25" s="35" t="s">
        <v>39</v>
      </c>
      <c r="F25" s="107" t="s">
        <v>38</v>
      </c>
      <c r="G25" s="107"/>
      <c r="H25" s="35" t="s">
        <v>37</v>
      </c>
      <c r="I25" s="107" t="s">
        <v>45</v>
      </c>
      <c r="J25" s="107"/>
      <c r="K25" s="107"/>
      <c r="L25" s="107"/>
      <c r="M25" s="107"/>
      <c r="N25" s="35" t="s">
        <v>10</v>
      </c>
      <c r="O25" s="107" t="s">
        <v>44</v>
      </c>
      <c r="P25" s="107"/>
    </row>
    <row r="26" spans="1:16" ht="22.25" customHeight="1">
      <c r="A26" s="132"/>
      <c r="B26" s="133"/>
      <c r="C26" s="169"/>
      <c r="D26" s="170"/>
      <c r="E26" s="42" t="s">
        <v>24</v>
      </c>
      <c r="F26" s="173" t="str">
        <f>IF(様式1!C11="","-",様式1!C11)</f>
        <v>-</v>
      </c>
      <c r="G26" s="174"/>
      <c r="H26" s="8"/>
      <c r="I26" s="43" t="s">
        <v>69</v>
      </c>
      <c r="J26" s="165" t="s">
        <v>46</v>
      </c>
      <c r="K26" s="139"/>
      <c r="L26" s="166"/>
      <c r="M26" s="44" t="s">
        <v>70</v>
      </c>
      <c r="N26" s="42" t="str">
        <f>IF(様式1!J10="","-",様式1!J10)</f>
        <v>-</v>
      </c>
      <c r="O26" s="101"/>
      <c r="P26" s="103"/>
    </row>
    <row r="27" spans="1:16" ht="22.25" customHeight="1">
      <c r="A27" s="132"/>
      <c r="B27" s="133"/>
      <c r="C27" s="169"/>
      <c r="D27" s="170"/>
      <c r="E27" s="8"/>
      <c r="F27" s="157"/>
      <c r="G27" s="158"/>
      <c r="H27" s="8"/>
      <c r="I27" s="9"/>
      <c r="J27" s="159"/>
      <c r="K27" s="159"/>
      <c r="L27" s="159"/>
      <c r="M27" s="10"/>
      <c r="N27" s="8"/>
      <c r="O27" s="101"/>
      <c r="P27" s="103"/>
    </row>
    <row r="28" spans="1:16" ht="22.25" customHeight="1">
      <c r="A28" s="132"/>
      <c r="B28" s="133"/>
      <c r="C28" s="169"/>
      <c r="D28" s="170"/>
      <c r="E28" s="8"/>
      <c r="F28" s="157"/>
      <c r="G28" s="158"/>
      <c r="H28" s="8"/>
      <c r="I28" s="9"/>
      <c r="J28" s="159"/>
      <c r="K28" s="159"/>
      <c r="L28" s="159"/>
      <c r="M28" s="10"/>
      <c r="N28" s="8"/>
      <c r="O28" s="101"/>
      <c r="P28" s="103"/>
    </row>
    <row r="29" spans="1:16" ht="22.25" customHeight="1">
      <c r="A29" s="132"/>
      <c r="B29" s="133"/>
      <c r="C29" s="169"/>
      <c r="D29" s="170"/>
      <c r="E29" s="8"/>
      <c r="F29" s="157"/>
      <c r="G29" s="158"/>
      <c r="H29" s="8"/>
      <c r="I29" s="9"/>
      <c r="J29" s="159"/>
      <c r="K29" s="159"/>
      <c r="L29" s="159"/>
      <c r="M29" s="10"/>
      <c r="N29" s="8"/>
      <c r="O29" s="101"/>
      <c r="P29" s="103"/>
    </row>
    <row r="30" spans="1:16" ht="22.25" customHeight="1">
      <c r="A30" s="132"/>
      <c r="B30" s="133"/>
      <c r="C30" s="169"/>
      <c r="D30" s="170"/>
      <c r="E30" s="8"/>
      <c r="F30" s="157"/>
      <c r="G30" s="158"/>
      <c r="H30" s="8"/>
      <c r="I30" s="9"/>
      <c r="J30" s="159"/>
      <c r="K30" s="159"/>
      <c r="L30" s="159"/>
      <c r="M30" s="10"/>
      <c r="N30" s="8"/>
      <c r="O30" s="101"/>
      <c r="P30" s="103"/>
    </row>
    <row r="31" spans="1:16" ht="22.25" customHeight="1">
      <c r="A31" s="132"/>
      <c r="B31" s="133"/>
      <c r="C31" s="169"/>
      <c r="D31" s="170"/>
      <c r="E31" s="8"/>
      <c r="F31" s="157"/>
      <c r="G31" s="158"/>
      <c r="H31" s="8"/>
      <c r="I31" s="9"/>
      <c r="J31" s="159"/>
      <c r="K31" s="159"/>
      <c r="L31" s="159"/>
      <c r="M31" s="10"/>
      <c r="N31" s="8"/>
      <c r="O31" s="101"/>
      <c r="P31" s="103"/>
    </row>
    <row r="32" spans="1:16" ht="22.25" customHeight="1">
      <c r="A32" s="134"/>
      <c r="B32" s="135"/>
      <c r="C32" s="171"/>
      <c r="D32" s="172"/>
      <c r="E32" s="8"/>
      <c r="F32" s="157"/>
      <c r="G32" s="158"/>
      <c r="H32" s="8"/>
      <c r="I32" s="9"/>
      <c r="J32" s="159"/>
      <c r="K32" s="159"/>
      <c r="L32" s="159"/>
      <c r="M32" s="10"/>
      <c r="N32" s="8"/>
      <c r="O32" s="101"/>
      <c r="P32" s="103"/>
    </row>
    <row r="34" spans="3:12" ht="22.25" customHeight="1">
      <c r="C34" s="130" t="s">
        <v>78</v>
      </c>
      <c r="D34" s="131"/>
      <c r="E34" s="109"/>
      <c r="F34" s="110"/>
      <c r="G34" s="111"/>
      <c r="H34" s="142" t="s">
        <v>91</v>
      </c>
      <c r="I34" s="143"/>
      <c r="J34" s="143"/>
      <c r="K34" s="144"/>
      <c r="L34" s="54" t="str">
        <f>IF($E$34="","←必ず入力してください","-")</f>
        <v>←必ず入力してください</v>
      </c>
    </row>
    <row r="35" spans="3:12" ht="22.25" customHeight="1">
      <c r="C35" s="132"/>
      <c r="D35" s="133"/>
      <c r="E35" s="164" t="s">
        <v>81</v>
      </c>
      <c r="F35" s="164"/>
      <c r="G35" s="55"/>
      <c r="H35" s="145" t="s">
        <v>48</v>
      </c>
      <c r="I35" s="146"/>
      <c r="J35" s="146"/>
      <c r="K35" s="147"/>
    </row>
    <row r="36" spans="3:12" ht="22.25" customHeight="1">
      <c r="C36" s="132"/>
      <c r="D36" s="133"/>
      <c r="E36" s="154" t="s">
        <v>82</v>
      </c>
      <c r="F36" s="154"/>
      <c r="G36" s="52"/>
      <c r="H36" s="148" t="s">
        <v>48</v>
      </c>
      <c r="I36" s="149"/>
      <c r="J36" s="149"/>
      <c r="K36" s="150"/>
    </row>
    <row r="37" spans="3:12" ht="22.25" customHeight="1">
      <c r="C37" s="132"/>
      <c r="D37" s="133"/>
      <c r="E37" s="154" t="s">
        <v>79</v>
      </c>
      <c r="F37" s="154"/>
      <c r="G37" s="52"/>
      <c r="H37" s="151"/>
      <c r="I37" s="152"/>
      <c r="J37" s="152"/>
      <c r="K37" s="153"/>
      <c r="L37" s="54" t="str">
        <f>IF(OR($G$35="死別",$G$36="死別"),"←必ず入力してください","-")</f>
        <v>-</v>
      </c>
    </row>
    <row r="38" spans="3:12" ht="22.25" customHeight="1">
      <c r="C38" s="132"/>
      <c r="D38" s="133"/>
      <c r="E38" s="154" t="s">
        <v>80</v>
      </c>
      <c r="F38" s="154"/>
      <c r="G38" s="52"/>
      <c r="H38" s="151"/>
      <c r="I38" s="152"/>
      <c r="J38" s="152"/>
      <c r="K38" s="153"/>
      <c r="L38" s="54" t="str">
        <f>IF($E$34="該当","←必ず入力してください","-")</f>
        <v>-</v>
      </c>
    </row>
    <row r="39" spans="3:12" ht="22.25" customHeight="1">
      <c r="C39" s="134"/>
      <c r="D39" s="135"/>
      <c r="E39" s="155" t="s">
        <v>83</v>
      </c>
      <c r="F39" s="155"/>
      <c r="G39" s="53"/>
      <c r="H39" s="160"/>
      <c r="I39" s="161"/>
      <c r="J39" s="45" t="s">
        <v>115</v>
      </c>
      <c r="K39" s="46"/>
      <c r="L39" s="54" t="str">
        <f>IF(OR($G$35="生別",$G$36="生別"),"←必ず入力してください","-")</f>
        <v>-</v>
      </c>
    </row>
    <row r="41" spans="3:12" ht="26.45" customHeight="1">
      <c r="C41" s="141" t="s">
        <v>152</v>
      </c>
      <c r="D41" s="141"/>
      <c r="E41" s="156" t="s">
        <v>94</v>
      </c>
      <c r="F41" s="156"/>
      <c r="G41" s="156" t="s">
        <v>93</v>
      </c>
      <c r="H41" s="156"/>
      <c r="I41" s="42" t="s">
        <v>92</v>
      </c>
      <c r="J41" s="142" t="s">
        <v>95</v>
      </c>
      <c r="K41" s="144"/>
    </row>
    <row r="42" spans="3:12" ht="22.25" customHeight="1">
      <c r="C42" s="141"/>
      <c r="D42" s="141"/>
      <c r="E42" s="157"/>
      <c r="F42" s="158"/>
      <c r="G42" s="109"/>
      <c r="H42" s="111"/>
      <c r="I42" s="11"/>
      <c r="J42" s="109"/>
      <c r="K42" s="111"/>
    </row>
    <row r="43" spans="3:12" ht="22.25" customHeight="1">
      <c r="C43" s="141"/>
      <c r="D43" s="141"/>
      <c r="E43" s="157"/>
      <c r="F43" s="158"/>
      <c r="G43" s="109"/>
      <c r="H43" s="111"/>
      <c r="I43" s="11"/>
      <c r="J43" s="109"/>
      <c r="K43" s="111"/>
    </row>
    <row r="44" spans="3:12" ht="22.25" customHeight="1">
      <c r="C44" s="141"/>
      <c r="D44" s="141"/>
      <c r="E44" s="157"/>
      <c r="F44" s="158"/>
      <c r="G44" s="109"/>
      <c r="H44" s="111"/>
      <c r="I44" s="11"/>
      <c r="J44" s="109"/>
      <c r="K44" s="111"/>
    </row>
  </sheetData>
  <sheetProtection algorithmName="SHA-512" hashValue="y0RSUMSnl02Hcx9Wod/IuG1XnLgecS9FwcQaXaulrRfOPam92c8ssmfDV2BLag5YBR8cNWoHRIfg16q2+k0uew==" saltValue="vhlmeIElXFd721mOgsy23g==" spinCount="100000" sheet="1" selectLockedCells="1"/>
  <mergeCells count="94">
    <mergeCell ref="A2:P2"/>
    <mergeCell ref="A4:E4"/>
    <mergeCell ref="F4:G4"/>
    <mergeCell ref="I4:J4"/>
    <mergeCell ref="K4:M4"/>
    <mergeCell ref="N4:P4"/>
    <mergeCell ref="A5:E5"/>
    <mergeCell ref="F5:J5"/>
    <mergeCell ref="K5:M5"/>
    <mergeCell ref="N5:O5"/>
    <mergeCell ref="A6:E6"/>
    <mergeCell ref="F6:P6"/>
    <mergeCell ref="J18:P18"/>
    <mergeCell ref="F19:G19"/>
    <mergeCell ref="F20:G20"/>
    <mergeCell ref="C13:E15"/>
    <mergeCell ref="F13:P13"/>
    <mergeCell ref="G14:P14"/>
    <mergeCell ref="G15:P15"/>
    <mergeCell ref="C16:E16"/>
    <mergeCell ref="G16:P16"/>
    <mergeCell ref="N19:P19"/>
    <mergeCell ref="J19:M19"/>
    <mergeCell ref="J20:M20"/>
    <mergeCell ref="N20:P20"/>
    <mergeCell ref="A18:B32"/>
    <mergeCell ref="C18:D24"/>
    <mergeCell ref="F18:G18"/>
    <mergeCell ref="F23:G23"/>
    <mergeCell ref="F24:G24"/>
    <mergeCell ref="F28:G28"/>
    <mergeCell ref="C25:D32"/>
    <mergeCell ref="F25:G25"/>
    <mergeCell ref="F32:G32"/>
    <mergeCell ref="F26:G26"/>
    <mergeCell ref="F21:G21"/>
    <mergeCell ref="F22:G22"/>
    <mergeCell ref="J22:M22"/>
    <mergeCell ref="N22:P22"/>
    <mergeCell ref="J23:M23"/>
    <mergeCell ref="J21:M21"/>
    <mergeCell ref="N21:P21"/>
    <mergeCell ref="N23:P23"/>
    <mergeCell ref="J27:L27"/>
    <mergeCell ref="J26:L26"/>
    <mergeCell ref="O26:P26"/>
    <mergeCell ref="F27:G27"/>
    <mergeCell ref="O27:P27"/>
    <mergeCell ref="J24:M24"/>
    <mergeCell ref="N24:P24"/>
    <mergeCell ref="I25:M25"/>
    <mergeCell ref="O25:P25"/>
    <mergeCell ref="E35:F35"/>
    <mergeCell ref="O28:P28"/>
    <mergeCell ref="F29:G29"/>
    <mergeCell ref="O29:P29"/>
    <mergeCell ref="J32:L32"/>
    <mergeCell ref="J31:L31"/>
    <mergeCell ref="F30:G30"/>
    <mergeCell ref="F31:G31"/>
    <mergeCell ref="O31:P31"/>
    <mergeCell ref="E34:G34"/>
    <mergeCell ref="O32:P32"/>
    <mergeCell ref="J28:L28"/>
    <mergeCell ref="J29:L29"/>
    <mergeCell ref="J30:L30"/>
    <mergeCell ref="O30:P30"/>
    <mergeCell ref="E43:F43"/>
    <mergeCell ref="E44:F44"/>
    <mergeCell ref="H39:I39"/>
    <mergeCell ref="J44:K44"/>
    <mergeCell ref="G41:H41"/>
    <mergeCell ref="G42:H42"/>
    <mergeCell ref="G43:H43"/>
    <mergeCell ref="G44:H44"/>
    <mergeCell ref="J41:K41"/>
    <mergeCell ref="J42:K42"/>
    <mergeCell ref="J43:K43"/>
    <mergeCell ref="A13:B16"/>
    <mergeCell ref="A10:B10"/>
    <mergeCell ref="C10:H10"/>
    <mergeCell ref="C41:D44"/>
    <mergeCell ref="H34:K34"/>
    <mergeCell ref="H35:K35"/>
    <mergeCell ref="H36:K36"/>
    <mergeCell ref="H37:K37"/>
    <mergeCell ref="H38:K38"/>
    <mergeCell ref="C34:D39"/>
    <mergeCell ref="E36:F36"/>
    <mergeCell ref="E37:F37"/>
    <mergeCell ref="E38:F38"/>
    <mergeCell ref="E39:F39"/>
    <mergeCell ref="E41:F41"/>
    <mergeCell ref="E42:F42"/>
  </mergeCells>
  <phoneticPr fontId="2"/>
  <conditionalFormatting sqref="G37">
    <cfRule type="expression" dxfId="5" priority="2">
      <formula>OR($G$35="死別",$G$36="死別")</formula>
    </cfRule>
  </conditionalFormatting>
  <conditionalFormatting sqref="G39:I39">
    <cfRule type="expression" dxfId="4" priority="3">
      <formula>OR($G$35="生別",$G$36="生別")</formula>
    </cfRule>
  </conditionalFormatting>
  <conditionalFormatting sqref="G35:K36 G38">
    <cfRule type="expression" dxfId="3" priority="1">
      <formula>$E$34="該当"</formula>
    </cfRule>
  </conditionalFormatting>
  <dataValidations count="2">
    <dataValidation type="whole" operator="greaterThanOrEqual" allowBlank="1" showInputMessage="1" showErrorMessage="1" sqref="H26:H32" xr:uid="{6267220E-CBCC-495C-8D50-65D881256102}">
      <formula1>0</formula1>
    </dataValidation>
    <dataValidation type="whole" operator="greaterThanOrEqual" allowBlank="1" showInputMessage="1" showErrorMessage="1" sqref="N27:N32" xr:uid="{3C0C9266-6036-492D-BDC0-370B30CFB604}">
      <formula1>1</formula1>
    </dataValidation>
  </dataValidations>
  <printOptions horizontalCentered="1"/>
  <pageMargins left="0.59055118110236227" right="0.59055118110236227" top="0.59055118110236227" bottom="0.39370078740157483" header="0.31496062992125984" footer="0.31496062992125984"/>
  <pageSetup paperSize="9" scale="73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99B67760-F295-46B4-A7C6-32B537A58426}">
          <x14:formula1>
            <xm:f>マスターデータ!$G$12:$G$16</xm:f>
          </x14:formula1>
          <xm:sqref>E27:E32</xm:sqref>
        </x14:dataValidation>
        <x14:dataValidation type="list" allowBlank="1" showInputMessage="1" showErrorMessage="1" xr:uid="{E5AA9B96-83D9-472D-A537-CC5F47C19A7B}">
          <x14:formula1>
            <xm:f>マスターデータ!$G$26:$G$27</xm:f>
          </x14:formula1>
          <xm:sqref>I27:I32</xm:sqref>
        </x14:dataValidation>
        <x14:dataValidation type="list" allowBlank="1" showInputMessage="1" showErrorMessage="1" xr:uid="{CB26928B-08B7-4619-B917-B27E903BA3EA}">
          <x14:formula1>
            <xm:f>マスターデータ!$G$4:$G$5</xm:f>
          </x14:formula1>
          <xm:sqref>F14:F16</xm:sqref>
        </x14:dataValidation>
        <x14:dataValidation type="list" allowBlank="1" showInputMessage="1" showErrorMessage="1" xr:uid="{C00D7012-4E54-4B69-ACF5-48E01F41C2AC}">
          <x14:formula1>
            <xm:f>マスターデータ!$G$31:$G$37</xm:f>
          </x14:formula1>
          <xm:sqref>M26:M32</xm:sqref>
        </x14:dataValidation>
        <x14:dataValidation type="list" allowBlank="1" showInputMessage="1" showErrorMessage="1" xr:uid="{88319487-C42F-4BBD-AA45-3CFECE6A9AA2}">
          <x14:formula1>
            <xm:f>マスターデータ!$G$41:$G$42</xm:f>
          </x14:formula1>
          <xm:sqref>O26:P32</xm:sqref>
        </x14:dataValidation>
        <x14:dataValidation type="list" allowBlank="1" showInputMessage="1" showErrorMessage="1" xr:uid="{C79C3C2B-1935-486B-9674-7FA87C461B7C}">
          <x14:formula1>
            <xm:f>マスターデータ!$G$46:$G$47</xm:f>
          </x14:formula1>
          <xm:sqref>E34 I10</xm:sqref>
        </x14:dataValidation>
        <x14:dataValidation type="list" allowBlank="1" showInputMessage="1" showErrorMessage="1" xr:uid="{9AFA738D-CE17-4375-B1E1-A836983859D3}">
          <x14:formula1>
            <xm:f>マスターデータ!$G$51:$G$52</xm:f>
          </x14:formula1>
          <xm:sqref>G35:G36</xm:sqref>
        </x14:dataValidation>
        <x14:dataValidation type="list" allowBlank="1" showInputMessage="1" showErrorMessage="1" xr:uid="{E8B68D3F-FFBF-4462-B266-0507B2F12DE2}">
          <x14:formula1>
            <xm:f>マスターデータ!$G$56:$G$57</xm:f>
          </x14:formula1>
          <xm:sqref>G37:G39 I42:K44</xm:sqref>
        </x14:dataValidation>
        <x14:dataValidation type="list" allowBlank="1" showInputMessage="1" showErrorMessage="1" xr:uid="{6B8765FC-E51E-4344-BE2E-DE1DB4960043}">
          <x14:formula1>
            <xm:f>マスターデータ!$G$12:$G$22</xm:f>
          </x14:formula1>
          <xm:sqref>E21:E24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D16D4-6E50-4FFE-9301-7714374FB167}">
  <sheetPr codeName="Sheet4">
    <pageSetUpPr fitToPage="1"/>
  </sheetPr>
  <dimension ref="A1:R30"/>
  <sheetViews>
    <sheetView view="pageBreakPreview" zoomScale="85" zoomScaleNormal="100" zoomScaleSheetLayoutView="85" workbookViewId="0">
      <selection activeCell="H16" sqref="H16"/>
    </sheetView>
  </sheetViews>
  <sheetFormatPr defaultColWidth="10.6875" defaultRowHeight="22.25" customHeight="1"/>
  <cols>
    <col min="1" max="1" width="7.6875" style="28" customWidth="1"/>
    <col min="2" max="2" width="11.625" style="28" bestFit="1" customWidth="1"/>
    <col min="3" max="9" width="10.6875" style="28"/>
    <col min="10" max="10" width="10.6875" style="28" customWidth="1"/>
    <col min="11" max="16384" width="10.6875" style="28"/>
  </cols>
  <sheetData>
    <row r="1" spans="1:18" ht="16.25" customHeight="1">
      <c r="J1" s="29" t="s">
        <v>2</v>
      </c>
      <c r="R1" s="28" t="s">
        <v>303</v>
      </c>
    </row>
    <row r="2" spans="1:18" ht="28.25" customHeight="1">
      <c r="A2" s="120" t="s">
        <v>117</v>
      </c>
      <c r="B2" s="120"/>
      <c r="C2" s="120"/>
      <c r="D2" s="120"/>
      <c r="E2" s="120"/>
      <c r="F2" s="120"/>
      <c r="G2" s="120"/>
      <c r="H2" s="120"/>
      <c r="I2" s="120"/>
      <c r="J2" s="120"/>
      <c r="K2" s="39"/>
      <c r="L2" s="39"/>
    </row>
    <row r="4" spans="1:18" ht="22.25" customHeight="1">
      <c r="A4" s="118" t="s">
        <v>4</v>
      </c>
      <c r="B4" s="119"/>
      <c r="C4" s="40" t="str">
        <f>様式1!C9</f>
        <v>令和</v>
      </c>
      <c r="D4" s="36" t="str">
        <f>IF(様式1!E9="","-",様式1!E9)</f>
        <v>-</v>
      </c>
      <c r="E4" s="38" t="s">
        <v>9</v>
      </c>
      <c r="F4" s="118" t="s">
        <v>286</v>
      </c>
      <c r="G4" s="119"/>
      <c r="H4" s="118" t="str">
        <f>IF(様式1!J9="","-",様式1!J9)</f>
        <v>-</v>
      </c>
      <c r="I4" s="191"/>
      <c r="J4" s="119"/>
    </row>
    <row r="5" spans="1:18" ht="22.25" customHeight="1">
      <c r="A5" s="118" t="s">
        <v>5</v>
      </c>
      <c r="B5" s="119"/>
      <c r="C5" s="173" t="str">
        <f>IF(様式1!C10="","-",様式1!C10)</f>
        <v>-</v>
      </c>
      <c r="D5" s="197"/>
      <c r="E5" s="174"/>
      <c r="F5" s="118" t="s">
        <v>71</v>
      </c>
      <c r="G5" s="119"/>
      <c r="H5" s="118" t="str">
        <f>IF(様式1!J10="","-",様式1!J10)</f>
        <v>-</v>
      </c>
      <c r="I5" s="191"/>
      <c r="J5" s="37" t="s">
        <v>130</v>
      </c>
    </row>
    <row r="6" spans="1:18" ht="22.25" customHeight="1">
      <c r="A6" s="118" t="s">
        <v>6</v>
      </c>
      <c r="B6" s="119"/>
      <c r="C6" s="173" t="str">
        <f>IF(様式1!C11="","-",様式1!C11)</f>
        <v>-</v>
      </c>
      <c r="D6" s="197"/>
      <c r="E6" s="197"/>
      <c r="F6" s="197"/>
      <c r="G6" s="197"/>
      <c r="H6" s="197"/>
      <c r="I6" s="197"/>
      <c r="J6" s="174"/>
    </row>
    <row r="7" spans="1:18" ht="22.25" customHeight="1">
      <c r="A7" s="31"/>
      <c r="B7" s="31"/>
      <c r="C7" s="31"/>
      <c r="D7" s="31"/>
      <c r="E7" s="32"/>
      <c r="F7" s="32"/>
      <c r="G7" s="33"/>
      <c r="H7" s="33"/>
      <c r="I7" s="33"/>
      <c r="J7" s="33"/>
      <c r="K7" s="33"/>
      <c r="L7" s="33"/>
      <c r="M7" s="34"/>
      <c r="N7" s="33"/>
      <c r="O7" s="33"/>
      <c r="P7" s="33"/>
    </row>
    <row r="8" spans="1:18" ht="22.25" customHeight="1">
      <c r="A8" s="41" t="s">
        <v>138</v>
      </c>
      <c r="E8" s="32"/>
      <c r="F8" s="32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8" ht="22.25" customHeight="1">
      <c r="A9" s="28" t="s">
        <v>301</v>
      </c>
      <c r="B9" s="31"/>
      <c r="C9" s="31"/>
      <c r="D9" s="31"/>
      <c r="E9" s="32"/>
      <c r="F9" s="32"/>
      <c r="G9" s="33"/>
      <c r="H9" s="33"/>
      <c r="I9" s="33"/>
      <c r="J9" s="33"/>
      <c r="K9" s="33"/>
      <c r="L9" s="33"/>
      <c r="M9" s="34"/>
      <c r="N9" s="33"/>
      <c r="O9" s="33"/>
      <c r="P9" s="33"/>
    </row>
    <row r="10" spans="1:18" ht="22.25" customHeight="1">
      <c r="A10" s="42" t="s">
        <v>39</v>
      </c>
      <c r="B10" s="47" t="s">
        <v>118</v>
      </c>
      <c r="C10" s="47" t="s">
        <v>119</v>
      </c>
      <c r="D10" s="47" t="s">
        <v>120</v>
      </c>
      <c r="E10" s="47" t="s">
        <v>121</v>
      </c>
      <c r="F10" s="47" t="s">
        <v>127</v>
      </c>
      <c r="G10" s="47" t="s">
        <v>122</v>
      </c>
      <c r="H10" s="48" t="s">
        <v>157</v>
      </c>
      <c r="I10" s="47" t="s">
        <v>154</v>
      </c>
      <c r="J10" s="47" t="s">
        <v>129</v>
      </c>
    </row>
    <row r="11" spans="1:18" ht="22.25" customHeight="1">
      <c r="A11" s="12"/>
      <c r="B11" s="13"/>
      <c r="C11" s="13"/>
      <c r="D11" s="13"/>
      <c r="E11" s="13"/>
      <c r="F11" s="49" cm="1">
        <f t="array" ref="F11">IFERROR(_xlfn.IFS(AND(A11="父",様式1_家庭状況!$G$36="生別",様式1_家庭状況!$G$39="有"),様式1_家庭状況!$H$39*12,AND(A11="母",様式1_家庭状況!$G$35="生別",様式1_家庭状況!$G$39="有"),様式1_家庭状況!$H$39*12),0)</f>
        <v>0</v>
      </c>
      <c r="G11" s="13"/>
      <c r="H11" s="13"/>
      <c r="I11" s="13"/>
      <c r="J11" s="13"/>
    </row>
    <row r="12" spans="1:18" ht="22.25" customHeight="1">
      <c r="A12" s="12"/>
      <c r="B12" s="13"/>
      <c r="C12" s="13"/>
      <c r="D12" s="13"/>
      <c r="E12" s="13"/>
      <c r="F12" s="49" cm="1">
        <f t="array" ref="F12">IFERROR(_xlfn.IFS(AND(A12="父",様式1_家庭状況!$G$36="生別",様式1_家庭状況!$G$39="有"),様式1_家庭状況!$H$39*12,AND(A12="母",様式1_家庭状況!$G$35="生別",様式1_家庭状況!$G$39="有"),様式1_家庭状況!$H$39*12),0)</f>
        <v>0</v>
      </c>
      <c r="G12" s="13"/>
      <c r="H12" s="13"/>
      <c r="I12" s="13"/>
      <c r="J12" s="13"/>
    </row>
    <row r="13" spans="1:18" ht="22.25" customHeight="1">
      <c r="A13" s="12"/>
      <c r="B13" s="13"/>
      <c r="C13" s="13"/>
      <c r="D13" s="13"/>
      <c r="E13" s="13"/>
      <c r="F13" s="49" cm="1">
        <f t="array" ref="F13">IFERROR(_xlfn.IFS(AND(A13="父",様式1_家庭状況!$G$36="生別",様式1_家庭状況!$G$39="有"),様式1_家庭状況!$H$39*12,AND(A13="母",様式1_家庭状況!$G$35="生別",様式1_家庭状況!$G$39="有"),様式1_家庭状況!$H$39*12),0)</f>
        <v>0</v>
      </c>
      <c r="G13" s="13"/>
      <c r="H13" s="13"/>
      <c r="I13" s="13"/>
      <c r="J13" s="13"/>
    </row>
    <row r="14" spans="1:18" ht="22.25" customHeight="1">
      <c r="A14" s="12"/>
      <c r="B14" s="13"/>
      <c r="C14" s="13"/>
      <c r="D14" s="13"/>
      <c r="E14" s="13"/>
      <c r="F14" s="49" cm="1">
        <f t="array" ref="F14">IFERROR(_xlfn.IFS(AND(A14="父",様式1_家庭状況!$G$36="生別",様式1_家庭状況!$G$39="有"),様式1_家庭状況!$H$39*12,AND(A14="母",様式1_家庭状況!$G$35="生別",様式1_家庭状況!$G$39="有"),様式1_家庭状況!$H$39*12),0)</f>
        <v>0</v>
      </c>
      <c r="G14" s="13"/>
      <c r="H14" s="13"/>
      <c r="I14" s="13"/>
      <c r="J14" s="13"/>
    </row>
    <row r="15" spans="1:18" ht="22.25" customHeight="1">
      <c r="A15" s="12"/>
      <c r="B15" s="13"/>
      <c r="C15" s="13"/>
      <c r="D15" s="13"/>
      <c r="E15" s="13"/>
      <c r="F15" s="49" cm="1">
        <f t="array" ref="F15">IFERROR(_xlfn.IFS(AND(A15="父",様式1_家庭状況!$G$36="生別",様式1_家庭状況!$G$39="有"),様式1_家庭状況!$H$39*12,AND(A15="母",様式1_家庭状況!$G$35="生別",様式1_家庭状況!$G$39="有"),様式1_家庭状況!$H$39*12),0)</f>
        <v>0</v>
      </c>
      <c r="G15" s="13"/>
      <c r="H15" s="13"/>
      <c r="I15" s="13"/>
      <c r="J15" s="13"/>
    </row>
    <row r="16" spans="1:18" ht="22.25" customHeight="1">
      <c r="A16" s="12"/>
      <c r="B16" s="13"/>
      <c r="C16" s="13"/>
      <c r="D16" s="13"/>
      <c r="E16" s="13"/>
      <c r="F16" s="49" cm="1">
        <f t="array" ref="F16">IFERROR(_xlfn.IFS(AND(A16="父",様式1_家庭状況!$G$36="生別",様式1_家庭状況!$G$39="有"),様式1_家庭状況!$H$39*12,AND(A16="母",様式1_家庭状況!$G$35="生別",様式1_家庭状況!$G$39="有"),様式1_家庭状況!$H$39*12),0)</f>
        <v>0</v>
      </c>
      <c r="G16" s="13"/>
      <c r="H16" s="13"/>
      <c r="I16" s="13"/>
      <c r="J16" s="13"/>
    </row>
    <row r="17" spans="1:10" ht="22.25" customHeight="1">
      <c r="A17" s="12"/>
      <c r="B17" s="13"/>
      <c r="C17" s="13"/>
      <c r="D17" s="13"/>
      <c r="E17" s="13"/>
      <c r="F17" s="49" cm="1">
        <f t="array" ref="F17">IFERROR(_xlfn.IFS(AND(A17="父",様式1_家庭状況!$G$36="生別",様式1_家庭状況!$G$39="有"),様式1_家庭状況!$H$39*12,AND(A17="母",様式1_家庭状況!$G$35="生別",様式1_家庭状況!$G$39="有"),様式1_家庭状況!$H$39*12),0)</f>
        <v>0</v>
      </c>
      <c r="G17" s="13"/>
      <c r="H17" s="13"/>
      <c r="I17" s="13"/>
      <c r="J17" s="13"/>
    </row>
    <row r="20" spans="1:10" ht="22.25" customHeight="1">
      <c r="A20" s="28" t="str" cm="1">
        <f t="array" ref="A20">"【"
&amp;TEXT(DATE(マスターデータ!B4-1,_xlfn.IFS(マスターデータ!C4="前期",4,マスターデータ!C4="後期",10),1),"ggge年m月")
&amp;"から"
&amp;TEXT(DATE(マスターデータ!B4,_xlfn.IFS(マスターデータ!C4="前期",3,マスターデータ!C4="後期",9),1),"ggge年m月")&amp;"までの収入（単位：円）】"</f>
        <v>【令和7年4月から令和8年3月までの収入（単位：円）】</v>
      </c>
      <c r="G20" s="28" t="s">
        <v>142</v>
      </c>
    </row>
    <row r="21" spans="1:10" ht="22.25" customHeight="1">
      <c r="A21" s="42" t="s">
        <v>39</v>
      </c>
      <c r="B21" s="47" t="s">
        <v>124</v>
      </c>
      <c r="C21" s="47" t="s">
        <v>125</v>
      </c>
      <c r="D21" s="47" t="s">
        <v>126</v>
      </c>
      <c r="E21" s="50"/>
      <c r="G21" s="42" t="s">
        <v>140</v>
      </c>
      <c r="H21" s="47" t="s">
        <v>141</v>
      </c>
    </row>
    <row r="22" spans="1:10" ht="22.25" customHeight="1">
      <c r="A22" s="8"/>
      <c r="B22" s="17"/>
      <c r="C22" s="17"/>
      <c r="D22" s="17"/>
      <c r="E22" s="50"/>
      <c r="G22" s="11"/>
      <c r="H22" s="17"/>
    </row>
    <row r="23" spans="1:10" ht="22.25" customHeight="1">
      <c r="A23" s="8"/>
      <c r="B23" s="17"/>
      <c r="C23" s="17"/>
      <c r="D23" s="17"/>
      <c r="E23" s="50"/>
    </row>
    <row r="24" spans="1:10" ht="22.25" customHeight="1">
      <c r="A24" s="8"/>
      <c r="B24" s="18"/>
      <c r="C24" s="18"/>
      <c r="D24" s="18"/>
    </row>
    <row r="25" spans="1:10" ht="22.25" customHeight="1">
      <c r="A25" s="8"/>
      <c r="B25" s="18"/>
      <c r="C25" s="18"/>
      <c r="D25" s="18"/>
    </row>
    <row r="26" spans="1:10" ht="22.25" customHeight="1">
      <c r="A26" s="28" t="s">
        <v>139</v>
      </c>
    </row>
    <row r="28" spans="1:10" ht="22.25" customHeight="1">
      <c r="A28" s="51" t="s">
        <v>302</v>
      </c>
    </row>
    <row r="29" spans="1:10" ht="30" customHeight="1">
      <c r="A29" s="42" t="s">
        <v>39</v>
      </c>
      <c r="B29" s="47" t="s">
        <v>123</v>
      </c>
    </row>
    <row r="30" spans="1:10" ht="22.25" customHeight="1">
      <c r="A30" s="42" t="s">
        <v>24</v>
      </c>
      <c r="B30" s="17"/>
    </row>
  </sheetData>
  <sheetProtection algorithmName="SHA-512" hashValue="vlprZV8a4gHSPHo7Eg1X8DC/i4o8/x03xHRilscKrML8zgbyTxWC2PAv2j1rA5Kfz14/KegQVxHaZMxMgsmNQg==" saltValue="/ZW7wHpV1nd3RZy6v9oxIw==" spinCount="100000" sheet="1" selectLockedCells="1"/>
  <mergeCells count="10">
    <mergeCell ref="A2:J2"/>
    <mergeCell ref="A4:B4"/>
    <mergeCell ref="A5:B5"/>
    <mergeCell ref="A6:B6"/>
    <mergeCell ref="F4:G4"/>
    <mergeCell ref="F5:G5"/>
    <mergeCell ref="C6:J6"/>
    <mergeCell ref="C5:E5"/>
    <mergeCell ref="H5:I5"/>
    <mergeCell ref="H4:J4"/>
  </mergeCells>
  <phoneticPr fontId="2"/>
  <printOptions horizontalCentered="1"/>
  <pageMargins left="0.59055118110236227" right="0.59055118110236227" top="0.59055118110236227" bottom="0.39370078740157483" header="0.31496062992125984" footer="0.31496062992125984"/>
  <pageSetup paperSize="9" scale="7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E4A9D3-E47A-4F40-B727-BEF4D60A6CAE}">
          <x14:formula1>
            <xm:f>マスターデータ!$G$9:$G$22</xm:f>
          </x14:formula1>
          <xm:sqref>A11:A17 A22:A25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AEFA0-6947-40B7-8A36-D1FDA762FFAD}">
  <sheetPr codeName="Sheet5">
    <pageSetUpPr fitToPage="1"/>
  </sheetPr>
  <dimension ref="A1:L40"/>
  <sheetViews>
    <sheetView view="pageBreakPreview" zoomScale="85" zoomScaleNormal="100" zoomScaleSheetLayoutView="85" workbookViewId="0">
      <selection activeCell="E10" sqref="E10:F10"/>
    </sheetView>
  </sheetViews>
  <sheetFormatPr defaultColWidth="8.875" defaultRowHeight="12.75"/>
  <cols>
    <col min="1" max="1" width="4.875" style="28" customWidth="1"/>
    <col min="2" max="2" width="9.125" style="28" customWidth="1"/>
    <col min="3" max="11" width="8.875" style="28"/>
    <col min="12" max="12" width="5.375" style="28" customWidth="1"/>
    <col min="13" max="16384" width="8.875" style="28"/>
  </cols>
  <sheetData>
    <row r="1" spans="1:12" ht="16.25" customHeight="1">
      <c r="L1" s="29" t="s">
        <v>159</v>
      </c>
    </row>
    <row r="2" spans="1:12" ht="18.600000000000001" customHeight="1">
      <c r="A2" s="246" t="s">
        <v>96</v>
      </c>
      <c r="B2" s="246"/>
      <c r="C2" s="246"/>
      <c r="D2" s="246"/>
      <c r="E2" s="246"/>
      <c r="F2" s="246"/>
      <c r="G2" s="246"/>
      <c r="H2" s="246"/>
      <c r="I2" s="246"/>
      <c r="J2" s="246"/>
      <c r="K2" s="246"/>
      <c r="L2" s="246"/>
    </row>
    <row r="3" spans="1:12" ht="21" customHeight="1">
      <c r="A3" s="247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</row>
    <row r="4" spans="1:12" ht="22.25" customHeight="1">
      <c r="A4" s="118" t="s">
        <v>4</v>
      </c>
      <c r="B4" s="191"/>
      <c r="C4" s="119"/>
      <c r="D4" s="40" t="str">
        <f>様式1!C9</f>
        <v>令和</v>
      </c>
      <c r="E4" s="36" t="str">
        <f>IF(様式1!E9="","-",様式1!E9)</f>
        <v>-</v>
      </c>
      <c r="F4" s="38" t="s">
        <v>9</v>
      </c>
      <c r="G4" s="118" t="s">
        <v>286</v>
      </c>
      <c r="H4" s="191"/>
      <c r="I4" s="119"/>
      <c r="J4" s="118" t="str">
        <f>IF(様式1!J9="","-",様式1!J9)</f>
        <v>-</v>
      </c>
      <c r="K4" s="191"/>
      <c r="L4" s="119"/>
    </row>
    <row r="5" spans="1:12" ht="22.25" customHeight="1">
      <c r="A5" s="118" t="s">
        <v>5</v>
      </c>
      <c r="B5" s="191"/>
      <c r="C5" s="119"/>
      <c r="D5" s="173" t="str">
        <f>IF(様式1!C10="","-",様式1!C10)</f>
        <v>-</v>
      </c>
      <c r="E5" s="197"/>
      <c r="F5" s="174"/>
      <c r="G5" s="118" t="s">
        <v>71</v>
      </c>
      <c r="H5" s="191"/>
      <c r="I5" s="119"/>
      <c r="J5" s="118" t="str">
        <f>IF(様式1!J10="","-",様式1!J10)</f>
        <v>-</v>
      </c>
      <c r="K5" s="191"/>
      <c r="L5" s="37" t="s">
        <v>11</v>
      </c>
    </row>
    <row r="6" spans="1:12" ht="22.25" customHeight="1">
      <c r="A6" s="118" t="s">
        <v>6</v>
      </c>
      <c r="B6" s="191"/>
      <c r="C6" s="119"/>
      <c r="D6" s="173" t="str">
        <f>IF(様式1!C11="","-",様式1!C11)</f>
        <v>-</v>
      </c>
      <c r="E6" s="197"/>
      <c r="F6" s="197"/>
      <c r="G6" s="197"/>
      <c r="H6" s="197"/>
      <c r="I6" s="197"/>
      <c r="J6" s="197"/>
      <c r="K6" s="197"/>
      <c r="L6" s="174"/>
    </row>
    <row r="7" spans="1:12" ht="14.1" customHeight="1" thickBot="1"/>
    <row r="8" spans="1:12" ht="21.95" customHeight="1">
      <c r="A8" s="217"/>
      <c r="B8" s="218"/>
      <c r="C8" s="218"/>
      <c r="D8" s="218"/>
      <c r="E8" s="221" t="s">
        <v>97</v>
      </c>
      <c r="F8" s="222"/>
      <c r="G8" s="221" t="s">
        <v>98</v>
      </c>
      <c r="H8" s="222"/>
      <c r="I8" s="222" t="s">
        <v>99</v>
      </c>
      <c r="J8" s="222"/>
      <c r="K8" s="222"/>
      <c r="L8" s="223"/>
    </row>
    <row r="9" spans="1:12">
      <c r="A9" s="219"/>
      <c r="B9" s="220"/>
      <c r="C9" s="220"/>
      <c r="D9" s="220"/>
      <c r="E9" s="156"/>
      <c r="F9" s="156"/>
      <c r="G9" s="156"/>
      <c r="H9" s="156"/>
      <c r="I9" s="156"/>
      <c r="J9" s="156"/>
      <c r="K9" s="156"/>
      <c r="L9" s="224"/>
    </row>
    <row r="10" spans="1:12" ht="44" customHeight="1">
      <c r="A10" s="225" t="s">
        <v>165</v>
      </c>
      <c r="B10" s="198" t="s">
        <v>293</v>
      </c>
      <c r="C10" s="227"/>
      <c r="D10" s="227"/>
      <c r="E10" s="199"/>
      <c r="F10" s="199"/>
      <c r="G10" s="200" t="str">
        <f>IF(E10="","書類提出が必要です","")</f>
        <v>書類提出が必要です</v>
      </c>
      <c r="H10" s="200"/>
      <c r="I10" s="201"/>
      <c r="J10" s="201"/>
      <c r="K10" s="201"/>
      <c r="L10" s="202"/>
    </row>
    <row r="11" spans="1:12" ht="24.95" customHeight="1">
      <c r="A11" s="225"/>
      <c r="B11" s="227" t="s">
        <v>100</v>
      </c>
      <c r="C11" s="227"/>
      <c r="D11" s="227"/>
      <c r="E11" s="199"/>
      <c r="F11" s="199"/>
      <c r="G11" s="200" t="str">
        <f>IF(E11="","書類提出が必要です","")</f>
        <v>書類提出が必要です</v>
      </c>
      <c r="H11" s="200"/>
      <c r="I11" s="201"/>
      <c r="J11" s="201"/>
      <c r="K11" s="201"/>
      <c r="L11" s="202"/>
    </row>
    <row r="12" spans="1:12" ht="24.95" customHeight="1" thickBot="1">
      <c r="A12" s="226"/>
      <c r="B12" s="212" t="str">
        <f>IF(マスターデータ!$C$4="前期",TEXT(DATE(マスターデータ!$B$4-1,12,31),"ggge"),TEXT(DATE(マスターデータ!$B$4,12,31),"ggge"))&amp;"年度 所得・課税証明書"</f>
        <v>令和7年度 所得・課税証明書</v>
      </c>
      <c r="C12" s="212"/>
      <c r="D12" s="212"/>
      <c r="E12" s="213"/>
      <c r="F12" s="213"/>
      <c r="G12" s="214" t="str">
        <f>IF(E12="","書類提出が必要です","")</f>
        <v>書類提出が必要です</v>
      </c>
      <c r="H12" s="214"/>
      <c r="I12" s="215"/>
      <c r="J12" s="215"/>
      <c r="K12" s="215"/>
      <c r="L12" s="216"/>
    </row>
    <row r="13" spans="1:12" ht="24.95" customHeight="1">
      <c r="A13" s="203" t="s">
        <v>101</v>
      </c>
      <c r="B13" s="207" t="str">
        <f>TEXT(DATE(マスターデータ!$B$4-1,12,31),"ggge")&amp;"年分 源泉徴収票"</f>
        <v>令和7年分 源泉徴収票</v>
      </c>
      <c r="C13" s="207"/>
      <c r="D13" s="207"/>
      <c r="E13" s="208"/>
      <c r="F13" s="208"/>
      <c r="G13" s="209"/>
      <c r="H13" s="209"/>
      <c r="I13" s="210"/>
      <c r="J13" s="210"/>
      <c r="K13" s="210"/>
      <c r="L13" s="211"/>
    </row>
    <row r="14" spans="1:12" ht="24.95" customHeight="1">
      <c r="A14" s="204"/>
      <c r="B14" s="198" t="s">
        <v>102</v>
      </c>
      <c r="C14" s="198"/>
      <c r="D14" s="198"/>
      <c r="E14" s="199"/>
      <c r="F14" s="199"/>
      <c r="G14" s="200"/>
      <c r="H14" s="200"/>
      <c r="I14" s="201"/>
      <c r="J14" s="201"/>
      <c r="K14" s="201"/>
      <c r="L14" s="202"/>
    </row>
    <row r="15" spans="1:12" ht="24.95" customHeight="1">
      <c r="A15" s="204"/>
      <c r="B15" s="198" t="s">
        <v>103</v>
      </c>
      <c r="C15" s="198"/>
      <c r="D15" s="198"/>
      <c r="E15" s="199"/>
      <c r="F15" s="199"/>
      <c r="G15" s="200"/>
      <c r="H15" s="200"/>
      <c r="I15" s="201"/>
      <c r="J15" s="201"/>
      <c r="K15" s="201"/>
      <c r="L15" s="202"/>
    </row>
    <row r="16" spans="1:12" ht="24.95" customHeight="1">
      <c r="A16" s="204"/>
      <c r="B16" s="198" t="s">
        <v>104</v>
      </c>
      <c r="C16" s="198"/>
      <c r="D16" s="198"/>
      <c r="E16" s="199"/>
      <c r="F16" s="199"/>
      <c r="G16" s="200"/>
      <c r="H16" s="200"/>
      <c r="I16" s="201"/>
      <c r="J16" s="201"/>
      <c r="K16" s="201"/>
      <c r="L16" s="202"/>
    </row>
    <row r="17" spans="1:12" ht="24.95" customHeight="1">
      <c r="A17" s="204"/>
      <c r="B17" s="198" t="s">
        <v>105</v>
      </c>
      <c r="C17" s="198"/>
      <c r="D17" s="198"/>
      <c r="E17" s="199"/>
      <c r="F17" s="199"/>
      <c r="G17" s="200"/>
      <c r="H17" s="200"/>
      <c r="I17" s="201"/>
      <c r="J17" s="201"/>
      <c r="K17" s="201"/>
      <c r="L17" s="202"/>
    </row>
    <row r="18" spans="1:12" ht="24.95" customHeight="1">
      <c r="A18" s="204"/>
      <c r="B18" s="198" t="s">
        <v>106</v>
      </c>
      <c r="C18" s="198"/>
      <c r="D18" s="198"/>
      <c r="E18" s="199"/>
      <c r="F18" s="199"/>
      <c r="G18" s="200"/>
      <c r="H18" s="200"/>
      <c r="I18" s="201"/>
      <c r="J18" s="201"/>
      <c r="K18" s="201"/>
      <c r="L18" s="202"/>
    </row>
    <row r="19" spans="1:12" ht="24.95" customHeight="1">
      <c r="A19" s="204"/>
      <c r="B19" s="198" t="s">
        <v>107</v>
      </c>
      <c r="C19" s="198"/>
      <c r="D19" s="198"/>
      <c r="E19" s="199"/>
      <c r="F19" s="199"/>
      <c r="G19" s="200"/>
      <c r="H19" s="200"/>
      <c r="I19" s="201"/>
      <c r="J19" s="201"/>
      <c r="K19" s="201"/>
      <c r="L19" s="202"/>
    </row>
    <row r="20" spans="1:12" ht="24.95" customHeight="1">
      <c r="A20" s="204"/>
      <c r="B20" s="198" t="s">
        <v>108</v>
      </c>
      <c r="C20" s="198"/>
      <c r="D20" s="198"/>
      <c r="E20" s="199"/>
      <c r="F20" s="199"/>
      <c r="G20" s="200" t="str">
        <f>IF(AND(E20="",COUNTIFS(様式1_家庭状況!H27:H32,"&lt;="&amp;17)&gt;=1)=TRUE,"書類提出が必要です","")</f>
        <v/>
      </c>
      <c r="H20" s="200"/>
      <c r="I20" s="201"/>
      <c r="J20" s="201"/>
      <c r="K20" s="201"/>
      <c r="L20" s="202"/>
    </row>
    <row r="21" spans="1:12" ht="24.95" customHeight="1">
      <c r="A21" s="204"/>
      <c r="B21" s="198" t="s">
        <v>158</v>
      </c>
      <c r="C21" s="198"/>
      <c r="D21" s="198"/>
      <c r="E21" s="199"/>
      <c r="F21" s="199"/>
      <c r="G21" s="200" t="str">
        <f>IF(AND(E21="",様式1_家庭状況!G38="有")=TRUE,"書類提出が必要です","")</f>
        <v/>
      </c>
      <c r="H21" s="200"/>
      <c r="I21" s="201"/>
      <c r="J21" s="201"/>
      <c r="K21" s="201"/>
      <c r="L21" s="202"/>
    </row>
    <row r="22" spans="1:12" ht="24.95" customHeight="1">
      <c r="A22" s="204"/>
      <c r="B22" s="198" t="s">
        <v>109</v>
      </c>
      <c r="C22" s="198"/>
      <c r="D22" s="198"/>
      <c r="E22" s="199"/>
      <c r="F22" s="199"/>
      <c r="G22" s="200"/>
      <c r="H22" s="200"/>
      <c r="I22" s="201"/>
      <c r="J22" s="201"/>
      <c r="K22" s="201"/>
      <c r="L22" s="202"/>
    </row>
    <row r="23" spans="1:12" ht="24.95" customHeight="1">
      <c r="A23" s="204"/>
      <c r="B23" s="198" t="s">
        <v>110</v>
      </c>
      <c r="C23" s="198"/>
      <c r="D23" s="198"/>
      <c r="E23" s="199"/>
      <c r="F23" s="199"/>
      <c r="G23" s="200"/>
      <c r="H23" s="200"/>
      <c r="I23" s="201"/>
      <c r="J23" s="201"/>
      <c r="K23" s="201"/>
      <c r="L23" s="202"/>
    </row>
    <row r="24" spans="1:12" ht="24.95" customHeight="1">
      <c r="A24" s="204"/>
      <c r="B24" s="198" t="s">
        <v>111</v>
      </c>
      <c r="C24" s="198"/>
      <c r="D24" s="198"/>
      <c r="E24" s="199"/>
      <c r="F24" s="199"/>
      <c r="G24" s="200"/>
      <c r="H24" s="200"/>
      <c r="I24" s="201"/>
      <c r="J24" s="201"/>
      <c r="K24" s="201"/>
      <c r="L24" s="202"/>
    </row>
    <row r="25" spans="1:12" ht="24.95" customHeight="1">
      <c r="A25" s="204"/>
      <c r="B25" s="198" t="s">
        <v>112</v>
      </c>
      <c r="C25" s="198"/>
      <c r="D25" s="198"/>
      <c r="E25" s="199"/>
      <c r="F25" s="199"/>
      <c r="G25" s="200" t="str">
        <f>IF(AND(E25="",SUM(COUNTIFS(様式1_家庭状況!M27:M32,"高専学生",様式1_家庭状況!N27:N32,4)+COUNTIFS(様式1_家庭状況!M27:M32,"高専学生",様式1_家庭状況!N27:N32,5)+COUNTIFS(様式1_家庭状況!M27:M32,"大学生")+COUNTIFS(様式1_家庭状況!M27:M32,"専修学校生_専門"))&gt;=1)=TRUE,"書類提出が必要です","")</f>
        <v/>
      </c>
      <c r="H25" s="200"/>
      <c r="I25" s="201"/>
      <c r="J25" s="201"/>
      <c r="K25" s="201"/>
      <c r="L25" s="202"/>
    </row>
    <row r="26" spans="1:12" ht="24.95" customHeight="1">
      <c r="A26" s="204"/>
      <c r="B26" s="198" t="s">
        <v>278</v>
      </c>
      <c r="C26" s="198"/>
      <c r="D26" s="198"/>
      <c r="E26" s="199"/>
      <c r="F26" s="199"/>
      <c r="G26" s="200" t="str">
        <f>IF(AND(E26="",COUNTA(様式1_家庭状況!G42:H44)&gt;=1)=TRUE,"書類提出が必要です","")</f>
        <v/>
      </c>
      <c r="H26" s="200"/>
      <c r="I26" s="201"/>
      <c r="J26" s="201"/>
      <c r="K26" s="201"/>
      <c r="L26" s="202"/>
    </row>
    <row r="27" spans="1:12" ht="30" customHeight="1">
      <c r="A27" s="204"/>
      <c r="B27" s="228" t="s">
        <v>160</v>
      </c>
      <c r="C27" s="228"/>
      <c r="D27" s="228"/>
      <c r="E27" s="229"/>
      <c r="F27" s="229"/>
      <c r="G27" s="230" t="str">
        <f>IF(AND(E27="",様式1_家計状況!$G$22&gt;0)=TRUE,"書類提出が必要です","")</f>
        <v/>
      </c>
      <c r="H27" s="230"/>
      <c r="I27" s="231"/>
      <c r="J27" s="231"/>
      <c r="K27" s="231"/>
      <c r="L27" s="232"/>
    </row>
    <row r="28" spans="1:12" ht="24.95" customHeight="1">
      <c r="A28" s="204"/>
      <c r="B28" s="238" t="s">
        <v>161</v>
      </c>
      <c r="C28" s="238"/>
      <c r="D28" s="238"/>
      <c r="E28" s="239"/>
      <c r="F28" s="239"/>
      <c r="G28" s="240" t="str">
        <f>IF(AND(E28="",様式1_家計状況!$G$22&gt;0)=TRUE,"書類提出が必要です","")</f>
        <v/>
      </c>
      <c r="H28" s="240"/>
      <c r="I28" s="241"/>
      <c r="J28" s="241"/>
      <c r="K28" s="241"/>
      <c r="L28" s="242"/>
    </row>
    <row r="29" spans="1:12" ht="24.95" customHeight="1">
      <c r="A29" s="204"/>
      <c r="B29" s="238" t="s">
        <v>162</v>
      </c>
      <c r="C29" s="238"/>
      <c r="D29" s="238"/>
      <c r="E29" s="239"/>
      <c r="F29" s="239"/>
      <c r="G29" s="240" t="str">
        <f>IF(AND(E29="",様式1_家計状況!$G$22&gt;0)=TRUE,"書類提出が必要です","")</f>
        <v/>
      </c>
      <c r="H29" s="240"/>
      <c r="I29" s="241"/>
      <c r="J29" s="241"/>
      <c r="K29" s="241"/>
      <c r="L29" s="242"/>
    </row>
    <row r="30" spans="1:12" ht="24.95" customHeight="1">
      <c r="A30" s="204"/>
      <c r="B30" s="238" t="s">
        <v>164</v>
      </c>
      <c r="C30" s="238"/>
      <c r="D30" s="238"/>
      <c r="E30" s="239"/>
      <c r="F30" s="239"/>
      <c r="G30" s="240"/>
      <c r="H30" s="240"/>
      <c r="I30" s="241"/>
      <c r="J30" s="241"/>
      <c r="K30" s="241"/>
      <c r="L30" s="242"/>
    </row>
    <row r="31" spans="1:12" ht="24.95" customHeight="1">
      <c r="A31" s="204"/>
      <c r="B31" s="233" t="s">
        <v>279</v>
      </c>
      <c r="C31" s="233"/>
      <c r="D31" s="233"/>
      <c r="E31" s="234"/>
      <c r="F31" s="234"/>
      <c r="G31" s="235"/>
      <c r="H31" s="235"/>
      <c r="I31" s="236"/>
      <c r="J31" s="236"/>
      <c r="K31" s="236"/>
      <c r="L31" s="237"/>
    </row>
    <row r="32" spans="1:12" ht="30" customHeight="1">
      <c r="A32" s="204"/>
      <c r="B32" s="228" t="s">
        <v>163</v>
      </c>
      <c r="C32" s="228"/>
      <c r="D32" s="228"/>
      <c r="E32" s="229"/>
      <c r="F32" s="229"/>
      <c r="G32" s="230" t="str">
        <f>IF(AND(E32="",様式1_家計状況!$H$22&gt;0)=TRUE,"書類提出が必要です","")</f>
        <v/>
      </c>
      <c r="H32" s="230"/>
      <c r="I32" s="231"/>
      <c r="J32" s="231"/>
      <c r="K32" s="231"/>
      <c r="L32" s="232"/>
    </row>
    <row r="33" spans="1:12" ht="24.95" customHeight="1">
      <c r="A33" s="204"/>
      <c r="B33" s="233" t="s">
        <v>162</v>
      </c>
      <c r="C33" s="233"/>
      <c r="D33" s="233"/>
      <c r="E33" s="234"/>
      <c r="F33" s="234"/>
      <c r="G33" s="235" t="str">
        <f>IF(AND(E33="",様式1_家計状況!$H$22&gt;0)=TRUE,"書類提出が必要です","")</f>
        <v/>
      </c>
      <c r="H33" s="235"/>
      <c r="I33" s="236"/>
      <c r="J33" s="236"/>
      <c r="K33" s="236"/>
      <c r="L33" s="237"/>
    </row>
    <row r="34" spans="1:12" ht="30" customHeight="1">
      <c r="A34" s="204"/>
      <c r="B34" s="252" t="s">
        <v>166</v>
      </c>
      <c r="C34" s="252"/>
      <c r="D34" s="252"/>
      <c r="E34" s="253"/>
      <c r="F34" s="253"/>
      <c r="G34" s="254" t="str">
        <f>IF(AND(E34="",様式1_家庭状況!I10="該当")=TRUE,"書類提出が必要です","")</f>
        <v/>
      </c>
      <c r="H34" s="254"/>
      <c r="I34" s="255"/>
      <c r="J34" s="255"/>
      <c r="K34" s="255"/>
      <c r="L34" s="256"/>
    </row>
    <row r="35" spans="1:12" ht="30" customHeight="1">
      <c r="A35" s="205"/>
      <c r="B35" s="257" t="s">
        <v>167</v>
      </c>
      <c r="C35" s="257"/>
      <c r="D35" s="257"/>
      <c r="E35" s="258"/>
      <c r="F35" s="258"/>
      <c r="G35" s="259" t="str">
        <f>IF(AND(E35="",様式1_家庭状況!I10="該当")=TRUE,"書類提出が必要です","")</f>
        <v/>
      </c>
      <c r="H35" s="259"/>
      <c r="I35" s="260"/>
      <c r="J35" s="260"/>
      <c r="K35" s="260"/>
      <c r="L35" s="261"/>
    </row>
    <row r="36" spans="1:12" ht="24.95" customHeight="1">
      <c r="A36" s="205"/>
      <c r="B36" s="198" t="s">
        <v>294</v>
      </c>
      <c r="C36" s="198"/>
      <c r="D36" s="198"/>
      <c r="E36" s="199"/>
      <c r="F36" s="199"/>
      <c r="G36" s="200" t="str">
        <f>IF(AND(E36="",様式1_家計状況!B30&gt;0)=TRUE,"書類提出が必要です","")</f>
        <v/>
      </c>
      <c r="H36" s="200"/>
      <c r="I36" s="201"/>
      <c r="J36" s="201"/>
      <c r="K36" s="201"/>
      <c r="L36" s="202"/>
    </row>
    <row r="37" spans="1:12" ht="24.95" customHeight="1">
      <c r="A37" s="205"/>
      <c r="B37" s="198" t="s">
        <v>113</v>
      </c>
      <c r="C37" s="198"/>
      <c r="D37" s="198"/>
      <c r="E37" s="199"/>
      <c r="F37" s="199"/>
      <c r="G37" s="200"/>
      <c r="H37" s="200"/>
      <c r="I37" s="201"/>
      <c r="J37" s="201"/>
      <c r="K37" s="201"/>
      <c r="L37" s="202"/>
    </row>
    <row r="38" spans="1:12" ht="24.95" customHeight="1" thickBot="1">
      <c r="A38" s="206"/>
      <c r="B38" s="248"/>
      <c r="C38" s="248"/>
      <c r="D38" s="248"/>
      <c r="E38" s="213"/>
      <c r="F38" s="213"/>
      <c r="G38" s="214"/>
      <c r="H38" s="214"/>
      <c r="I38" s="215"/>
      <c r="J38" s="215"/>
      <c r="K38" s="215"/>
      <c r="L38" s="216"/>
    </row>
    <row r="39" spans="1:12" ht="23.25" customHeight="1">
      <c r="A39" s="249" t="s">
        <v>114</v>
      </c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1"/>
    </row>
    <row r="40" spans="1:12" ht="75" customHeight="1" thickBot="1">
      <c r="A40" s="243"/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5"/>
    </row>
  </sheetData>
  <sheetProtection algorithmName="SHA-512" hashValue="Olx5lW9+BqgMI8RYEF7NR5BxPLKE2jJ/SvHBnaN39k6an3YqksvyauNxU+epvpZqVJ5Q5N/ckg60WOGpbxg2BQ==" saltValue="dC6wcjh8uNscSEmqoppdwA==" spinCount="100000" sheet="1" selectLockedCells="1"/>
  <mergeCells count="134">
    <mergeCell ref="J4:L4"/>
    <mergeCell ref="G5:I5"/>
    <mergeCell ref="J5:K5"/>
    <mergeCell ref="A40:L40"/>
    <mergeCell ref="A2:L3"/>
    <mergeCell ref="G4:I4"/>
    <mergeCell ref="A4:C4"/>
    <mergeCell ref="A5:C5"/>
    <mergeCell ref="B38:D38"/>
    <mergeCell ref="E38:F38"/>
    <mergeCell ref="G38:H38"/>
    <mergeCell ref="I38:L38"/>
    <mergeCell ref="A39:L39"/>
    <mergeCell ref="B34:D34"/>
    <mergeCell ref="E34:F34"/>
    <mergeCell ref="G34:H34"/>
    <mergeCell ref="I34:L34"/>
    <mergeCell ref="B35:D35"/>
    <mergeCell ref="E35:F35"/>
    <mergeCell ref="G35:H35"/>
    <mergeCell ref="I35:L35"/>
    <mergeCell ref="B32:D32"/>
    <mergeCell ref="E32:F32"/>
    <mergeCell ref="G32:H32"/>
    <mergeCell ref="I32:L32"/>
    <mergeCell ref="B33:D33"/>
    <mergeCell ref="E33:F33"/>
    <mergeCell ref="G33:H33"/>
    <mergeCell ref="I33:L33"/>
    <mergeCell ref="B28:D28"/>
    <mergeCell ref="E28:F28"/>
    <mergeCell ref="G28:H28"/>
    <mergeCell ref="I28:L28"/>
    <mergeCell ref="B30:D30"/>
    <mergeCell ref="E30:F30"/>
    <mergeCell ref="G30:H30"/>
    <mergeCell ref="I30:L30"/>
    <mergeCell ref="B29:D29"/>
    <mergeCell ref="E29:F29"/>
    <mergeCell ref="G29:H29"/>
    <mergeCell ref="I29:L29"/>
    <mergeCell ref="B31:D31"/>
    <mergeCell ref="E31:F31"/>
    <mergeCell ref="G31:H31"/>
    <mergeCell ref="I31:L31"/>
    <mergeCell ref="B26:D26"/>
    <mergeCell ref="E26:F26"/>
    <mergeCell ref="G26:H26"/>
    <mergeCell ref="I26:L26"/>
    <mergeCell ref="B27:D27"/>
    <mergeCell ref="E27:F27"/>
    <mergeCell ref="G27:H27"/>
    <mergeCell ref="I27:L27"/>
    <mergeCell ref="B25:D25"/>
    <mergeCell ref="E25:F25"/>
    <mergeCell ref="G25:H25"/>
    <mergeCell ref="I25:L25"/>
    <mergeCell ref="B23:D23"/>
    <mergeCell ref="E23:F23"/>
    <mergeCell ref="G23:H23"/>
    <mergeCell ref="I23:L23"/>
    <mergeCell ref="B24:D24"/>
    <mergeCell ref="E24:F24"/>
    <mergeCell ref="G24:H24"/>
    <mergeCell ref="I24:L24"/>
    <mergeCell ref="B21:D21"/>
    <mergeCell ref="E21:F21"/>
    <mergeCell ref="G21:H21"/>
    <mergeCell ref="I21:L21"/>
    <mergeCell ref="B22:D22"/>
    <mergeCell ref="E22:F22"/>
    <mergeCell ref="G22:H22"/>
    <mergeCell ref="I22:L22"/>
    <mergeCell ref="I14:L14"/>
    <mergeCell ref="B15:D15"/>
    <mergeCell ref="B19:D19"/>
    <mergeCell ref="E19:F19"/>
    <mergeCell ref="G19:H19"/>
    <mergeCell ref="I19:L19"/>
    <mergeCell ref="B20:D20"/>
    <mergeCell ref="E20:F20"/>
    <mergeCell ref="G20:H20"/>
    <mergeCell ref="I20:L20"/>
    <mergeCell ref="B17:D17"/>
    <mergeCell ref="E17:F17"/>
    <mergeCell ref="G17:H17"/>
    <mergeCell ref="I17:L17"/>
    <mergeCell ref="B18:D18"/>
    <mergeCell ref="E18:F18"/>
    <mergeCell ref="G18:H18"/>
    <mergeCell ref="I18:L18"/>
    <mergeCell ref="D5:F5"/>
    <mergeCell ref="D6:L6"/>
    <mergeCell ref="E11:F11"/>
    <mergeCell ref="G11:H11"/>
    <mergeCell ref="I11:L11"/>
    <mergeCell ref="B12:D12"/>
    <mergeCell ref="E12:F12"/>
    <mergeCell ref="G12:H12"/>
    <mergeCell ref="I12:L12"/>
    <mergeCell ref="A8:D9"/>
    <mergeCell ref="E8:F9"/>
    <mergeCell ref="G8:H9"/>
    <mergeCell ref="I8:L9"/>
    <mergeCell ref="A10:A12"/>
    <mergeCell ref="B10:D10"/>
    <mergeCell ref="E10:F10"/>
    <mergeCell ref="G10:H10"/>
    <mergeCell ref="I10:L10"/>
    <mergeCell ref="B11:D11"/>
    <mergeCell ref="B37:D37"/>
    <mergeCell ref="E37:F37"/>
    <mergeCell ref="G37:H37"/>
    <mergeCell ref="I37:L37"/>
    <mergeCell ref="B36:D36"/>
    <mergeCell ref="E36:F36"/>
    <mergeCell ref="G36:H36"/>
    <mergeCell ref="I36:L36"/>
    <mergeCell ref="A6:C6"/>
    <mergeCell ref="E15:F15"/>
    <mergeCell ref="G15:H15"/>
    <mergeCell ref="I15:L15"/>
    <mergeCell ref="B16:D16"/>
    <mergeCell ref="E16:F16"/>
    <mergeCell ref="G16:H16"/>
    <mergeCell ref="I16:L16"/>
    <mergeCell ref="A13:A38"/>
    <mergeCell ref="B13:D13"/>
    <mergeCell ref="E13:F13"/>
    <mergeCell ref="G13:H13"/>
    <mergeCell ref="I13:L13"/>
    <mergeCell ref="B14:D14"/>
    <mergeCell ref="E14:F14"/>
    <mergeCell ref="G14:H14"/>
  </mergeCells>
  <phoneticPr fontId="2"/>
  <conditionalFormatting sqref="E4 J4:J5 D5:D6">
    <cfRule type="expression" dxfId="2" priority="1">
      <formula>#REF!=""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6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406D03-DACC-46F5-AFA9-8A8318EAD223}">
          <x14:formula1>
            <xm:f>マスターデータ!$G$5</xm:f>
          </x14:formula1>
          <xm:sqref>E10:F38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AE0E5-CE85-4EAC-A373-2DE350CC6083}">
  <sheetPr codeName="Sheet6"/>
  <dimension ref="A1"/>
  <sheetViews>
    <sheetView workbookViewId="0">
      <selection activeCell="B36" sqref="B36:D36"/>
    </sheetView>
  </sheetViews>
  <sheetFormatPr defaultRowHeight="17.649999999999999"/>
  <sheetData/>
  <phoneticPr fontId="2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8579E-8CA4-4730-B798-E45D480392DC}">
  <sheetPr codeName="Sheet7"/>
  <dimension ref="A1:G57"/>
  <sheetViews>
    <sheetView workbookViewId="0">
      <selection activeCell="B36" sqref="B36:D36"/>
    </sheetView>
  </sheetViews>
  <sheetFormatPr defaultColWidth="8.875" defaultRowHeight="10.5"/>
  <cols>
    <col min="1" max="1" width="19.625" style="3" bestFit="1" customWidth="1"/>
    <col min="2" max="2" width="9.875" style="3" bestFit="1" customWidth="1"/>
    <col min="3" max="3" width="4.375" style="3" bestFit="1" customWidth="1"/>
    <col min="4" max="4" width="11.875" style="3" bestFit="1" customWidth="1"/>
    <col min="5" max="5" width="6" style="3" bestFit="1" customWidth="1"/>
    <col min="6" max="6" width="8.875" style="3"/>
    <col min="7" max="7" width="13.625" style="3" customWidth="1"/>
    <col min="8" max="8" width="18.6875" style="3" bestFit="1" customWidth="1"/>
    <col min="9" max="16384" width="8.875" style="3"/>
  </cols>
  <sheetData>
    <row r="1" spans="1:7" ht="14.25">
      <c r="A1" s="1" t="s">
        <v>155</v>
      </c>
      <c r="G1" s="1" t="s">
        <v>156</v>
      </c>
    </row>
    <row r="3" spans="1:7">
      <c r="A3" s="5"/>
      <c r="B3" s="5" t="s">
        <v>146</v>
      </c>
      <c r="C3" s="5" t="s">
        <v>147</v>
      </c>
      <c r="D3" s="5" t="s">
        <v>149</v>
      </c>
      <c r="E3" s="5" t="s">
        <v>148</v>
      </c>
      <c r="G3" s="5" t="s">
        <v>84</v>
      </c>
    </row>
    <row r="4" spans="1:7">
      <c r="A4" s="27" t="s">
        <v>143</v>
      </c>
      <c r="B4" s="24">
        <v>2026</v>
      </c>
      <c r="C4" s="24" t="s">
        <v>150</v>
      </c>
      <c r="D4" s="25" t="str">
        <f>TEXT(DATE(B4,4,1),"ggge年度")&amp;C4</f>
        <v>令和8年度前期</v>
      </c>
      <c r="E4" s="25" t="str">
        <f>TEXT(DATE(B4,4,1),"ge")&amp;C4</f>
        <v>R8前期</v>
      </c>
      <c r="G4" s="4" t="s">
        <v>27</v>
      </c>
    </row>
    <row r="5" spans="1:7">
      <c r="A5" s="27" t="s">
        <v>144</v>
      </c>
      <c r="B5" s="23">
        <f>IF(C4="後期",B4,B4-1)</f>
        <v>2025</v>
      </c>
      <c r="C5" s="23" t="str">
        <f>IF(C4="前期","後期","前期")</f>
        <v>後期</v>
      </c>
      <c r="D5" s="25" t="str">
        <f>TEXT(DATE(B5,4,1),"ggge年度")&amp;C5</f>
        <v>令和7年度後期</v>
      </c>
      <c r="E5" s="26"/>
      <c r="G5" s="4" t="s">
        <v>28</v>
      </c>
    </row>
    <row r="6" spans="1:7">
      <c r="A6" s="56"/>
    </row>
    <row r="8" spans="1:7">
      <c r="A8" s="5" t="s">
        <v>21</v>
      </c>
      <c r="G8" s="5" t="s">
        <v>63</v>
      </c>
    </row>
    <row r="9" spans="1:7">
      <c r="A9" s="4" t="s">
        <v>8</v>
      </c>
      <c r="G9" s="4" t="s">
        <v>24</v>
      </c>
    </row>
    <row r="10" spans="1:7">
      <c r="A10" s="4"/>
      <c r="G10" s="4" t="s">
        <v>40</v>
      </c>
    </row>
    <row r="11" spans="1:7">
      <c r="G11" s="4" t="s">
        <v>41</v>
      </c>
    </row>
    <row r="12" spans="1:7">
      <c r="G12" s="4" t="s">
        <v>57</v>
      </c>
    </row>
    <row r="13" spans="1:7">
      <c r="A13" s="5" t="s">
        <v>147</v>
      </c>
      <c r="G13" s="4" t="s">
        <v>58</v>
      </c>
    </row>
    <row r="14" spans="1:7">
      <c r="A14" s="4" t="s">
        <v>150</v>
      </c>
      <c r="G14" s="4" t="s">
        <v>59</v>
      </c>
    </row>
    <row r="15" spans="1:7">
      <c r="A15" s="4" t="s">
        <v>151</v>
      </c>
      <c r="G15" s="4" t="s">
        <v>60</v>
      </c>
    </row>
    <row r="16" spans="1:7">
      <c r="G16" s="4" t="s">
        <v>277</v>
      </c>
    </row>
    <row r="17" spans="1:7">
      <c r="G17" s="4" t="s">
        <v>61</v>
      </c>
    </row>
    <row r="18" spans="1:7">
      <c r="A18" s="5" t="s">
        <v>18</v>
      </c>
      <c r="G18" s="4" t="s">
        <v>62</v>
      </c>
    </row>
    <row r="19" spans="1:7">
      <c r="A19" s="4" t="s">
        <v>13</v>
      </c>
      <c r="G19" s="4" t="s">
        <v>65</v>
      </c>
    </row>
    <row r="20" spans="1:7">
      <c r="A20" s="4" t="s">
        <v>17</v>
      </c>
      <c r="G20" s="4" t="s">
        <v>66</v>
      </c>
    </row>
    <row r="21" spans="1:7">
      <c r="A21" s="4" t="s">
        <v>271</v>
      </c>
      <c r="G21" s="4" t="s">
        <v>67</v>
      </c>
    </row>
    <row r="22" spans="1:7">
      <c r="A22" s="4" t="s">
        <v>14</v>
      </c>
      <c r="G22" s="4" t="s">
        <v>68</v>
      </c>
    </row>
    <row r="23" spans="1:7">
      <c r="A23" s="4" t="s">
        <v>22</v>
      </c>
    </row>
    <row r="24" spans="1:7">
      <c r="A24" s="4" t="s">
        <v>15</v>
      </c>
    </row>
    <row r="25" spans="1:7">
      <c r="A25" s="4" t="s">
        <v>16</v>
      </c>
      <c r="G25" s="5" t="s">
        <v>50</v>
      </c>
    </row>
    <row r="26" spans="1:7">
      <c r="G26" s="4" t="s">
        <v>64</v>
      </c>
    </row>
    <row r="27" spans="1:7">
      <c r="G27" s="4" t="s">
        <v>51</v>
      </c>
    </row>
    <row r="28" spans="1:7">
      <c r="A28" s="5" t="s">
        <v>19</v>
      </c>
    </row>
    <row r="29" spans="1:7">
      <c r="A29" s="4" t="s">
        <v>54</v>
      </c>
    </row>
    <row r="30" spans="1:7">
      <c r="A30" s="4" t="s">
        <v>55</v>
      </c>
      <c r="G30" s="5" t="s">
        <v>72</v>
      </c>
    </row>
    <row r="31" spans="1:7">
      <c r="G31" s="4" t="s">
        <v>73</v>
      </c>
    </row>
    <row r="32" spans="1:7">
      <c r="G32" s="4" t="s">
        <v>74</v>
      </c>
    </row>
    <row r="33" spans="1:7">
      <c r="A33" s="5" t="s">
        <v>20</v>
      </c>
      <c r="B33" s="5" t="s">
        <v>20</v>
      </c>
      <c r="G33" s="4" t="s">
        <v>75</v>
      </c>
    </row>
    <row r="34" spans="1:7">
      <c r="A34" s="4" t="s">
        <v>282</v>
      </c>
      <c r="B34" s="4" t="s">
        <v>282</v>
      </c>
      <c r="G34" s="4" t="s">
        <v>76</v>
      </c>
    </row>
    <row r="35" spans="1:7">
      <c r="A35" s="4" t="s">
        <v>283</v>
      </c>
      <c r="B35" s="4" t="s">
        <v>54</v>
      </c>
      <c r="G35" s="4" t="s">
        <v>77</v>
      </c>
    </row>
    <row r="36" spans="1:7">
      <c r="A36" s="4" t="s">
        <v>284</v>
      </c>
      <c r="B36" s="4" t="s">
        <v>55</v>
      </c>
      <c r="G36" s="4" t="s">
        <v>289</v>
      </c>
    </row>
    <row r="37" spans="1:7">
      <c r="A37" s="4" t="s">
        <v>285</v>
      </c>
      <c r="B37" s="4" t="s">
        <v>56</v>
      </c>
      <c r="G37" s="2" t="s">
        <v>290</v>
      </c>
    </row>
    <row r="40" spans="1:7">
      <c r="G40" s="5" t="s">
        <v>49</v>
      </c>
    </row>
    <row r="41" spans="1:7">
      <c r="G41" s="4" t="s">
        <v>52</v>
      </c>
    </row>
    <row r="42" spans="1:7">
      <c r="G42" s="4" t="s">
        <v>53</v>
      </c>
    </row>
    <row r="45" spans="1:7">
      <c r="G45" s="5" t="s">
        <v>25</v>
      </c>
    </row>
    <row r="46" spans="1:7">
      <c r="G46" s="4" t="s">
        <v>85</v>
      </c>
    </row>
    <row r="47" spans="1:7">
      <c r="G47" s="4" t="s">
        <v>86</v>
      </c>
    </row>
    <row r="50" spans="7:7">
      <c r="G50" s="5" t="s">
        <v>291</v>
      </c>
    </row>
    <row r="51" spans="7:7">
      <c r="G51" s="4" t="s">
        <v>87</v>
      </c>
    </row>
    <row r="52" spans="7:7">
      <c r="G52" s="4" t="s">
        <v>88</v>
      </c>
    </row>
    <row r="55" spans="7:7">
      <c r="G55" s="5" t="s">
        <v>292</v>
      </c>
    </row>
    <row r="56" spans="7:7">
      <c r="G56" s="4" t="s">
        <v>89</v>
      </c>
    </row>
    <row r="57" spans="7:7">
      <c r="G57" s="4" t="s">
        <v>90</v>
      </c>
    </row>
  </sheetData>
  <phoneticPr fontId="2"/>
  <dataValidations count="1">
    <dataValidation type="list" allowBlank="1" showInputMessage="1" showErrorMessage="1" sqref="C4" xr:uid="{6E34B6BC-F380-4C42-A492-AAB947243A41}">
      <formula1>$A$14:$A$15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FAA30-BAC4-4359-9B86-7D367FBE0BEA}">
  <sheetPr codeName="Sheet8"/>
  <dimension ref="A1:M37"/>
  <sheetViews>
    <sheetView workbookViewId="0">
      <selection activeCell="B36" sqref="B36:D36"/>
    </sheetView>
  </sheetViews>
  <sheetFormatPr defaultColWidth="8.875" defaultRowHeight="10.5"/>
  <cols>
    <col min="1" max="1" width="4.1875" style="15" bestFit="1" customWidth="1"/>
    <col min="2" max="5" width="8.875" style="15"/>
    <col min="6" max="6" width="13.625" style="15" bestFit="1" customWidth="1"/>
    <col min="7" max="16384" width="8.875" style="15"/>
  </cols>
  <sheetData>
    <row r="1" spans="1:13">
      <c r="A1" s="20"/>
      <c r="B1" s="20" t="s">
        <v>118</v>
      </c>
      <c r="C1" s="20" t="s">
        <v>128</v>
      </c>
      <c r="D1" s="20" t="s">
        <v>134</v>
      </c>
      <c r="F1" s="20" t="s">
        <v>131</v>
      </c>
      <c r="G1" s="20" t="s">
        <v>63</v>
      </c>
      <c r="H1" s="20" t="s">
        <v>132</v>
      </c>
      <c r="I1" s="20" t="s">
        <v>133</v>
      </c>
      <c r="K1" s="20" t="s">
        <v>63</v>
      </c>
      <c r="L1" s="20" t="s">
        <v>132</v>
      </c>
      <c r="M1" s="20" t="s">
        <v>133</v>
      </c>
    </row>
    <row r="2" spans="1:13">
      <c r="A2" s="21">
        <f>様式1_家計状況!A11</f>
        <v>0</v>
      </c>
      <c r="B2" s="16">
        <f>SUM(様式1_家計状況!B11:H11)</f>
        <v>0</v>
      </c>
      <c r="C2" s="16">
        <f>様式1_家計状況!I11</f>
        <v>0</v>
      </c>
      <c r="D2" s="16">
        <f>様式1_家計状況!J11</f>
        <v>0</v>
      </c>
      <c r="F2" s="14" t="str" cm="1">
        <f t="array" ref="F2:F37">_xlfn.TOCOL($A$2:$A$13&amp;","&amp;$B$1:$D$1&amp;","&amp;$B$2:$D$13)</f>
        <v>0,給与,0</v>
      </c>
      <c r="G2" s="14" t="str" cm="1">
        <f t="array" ref="G2:I2">_xlfn.TEXTSPLIT(F2,",")</f>
        <v>0</v>
      </c>
      <c r="H2" s="14" t="str">
        <v>給与</v>
      </c>
      <c r="I2" s="14" t="str">
        <v>0</v>
      </c>
      <c r="K2" s="14" t="e" cm="1" vm="1">
        <f t="array" ref="K2">_xlfn._xlws.FILTER(G2:I37,I2:I37&lt;&gt;"0")</f>
        <v>#VALUE!</v>
      </c>
      <c r="L2" s="14"/>
      <c r="M2" s="14"/>
    </row>
    <row r="3" spans="1:13">
      <c r="A3" s="21">
        <f>様式1_家計状況!A12</f>
        <v>0</v>
      </c>
      <c r="B3" s="16">
        <f>SUM(様式1_家計状況!B12:H12)</f>
        <v>0</v>
      </c>
      <c r="C3" s="16">
        <f>様式1_家計状況!I12</f>
        <v>0</v>
      </c>
      <c r="D3" s="16">
        <f>様式1_家計状況!J12</f>
        <v>0</v>
      </c>
      <c r="F3" s="14" t="str">
        <v>0,営業所得,0</v>
      </c>
      <c r="G3" s="14" t="str" cm="1">
        <f t="array" ref="G3:I3">_xlfn.TEXTSPLIT(F3,",")</f>
        <v>0</v>
      </c>
      <c r="H3" s="14" t="str">
        <v>営業所得</v>
      </c>
      <c r="I3" s="14" t="str">
        <v>0</v>
      </c>
      <c r="K3" s="14"/>
      <c r="L3" s="14"/>
      <c r="M3" s="14"/>
    </row>
    <row r="4" spans="1:13">
      <c r="A4" s="21">
        <f>様式1_家計状況!A13</f>
        <v>0</v>
      </c>
      <c r="B4" s="16">
        <f>SUM(様式1_家計状況!B13:H13)</f>
        <v>0</v>
      </c>
      <c r="C4" s="16">
        <f>様式1_家計状況!I13</f>
        <v>0</v>
      </c>
      <c r="D4" s="16">
        <f>様式1_家計状況!J13</f>
        <v>0</v>
      </c>
      <c r="F4" s="14" t="str">
        <v>0,臨時所得,0</v>
      </c>
      <c r="G4" s="14" t="str" cm="1">
        <f t="array" ref="G4:I4">_xlfn.TEXTSPLIT(F4,",")</f>
        <v>0</v>
      </c>
      <c r="H4" s="14" t="str">
        <v>臨時所得</v>
      </c>
      <c r="I4" s="14" t="str">
        <v>0</v>
      </c>
      <c r="K4" s="14"/>
      <c r="L4" s="14"/>
      <c r="M4" s="14"/>
    </row>
    <row r="5" spans="1:13">
      <c r="A5" s="21">
        <f>様式1_家計状況!A14</f>
        <v>0</v>
      </c>
      <c r="B5" s="16">
        <f>SUM(様式1_家計状況!B14:H14)</f>
        <v>0</v>
      </c>
      <c r="C5" s="16">
        <f>様式1_家計状況!I14</f>
        <v>0</v>
      </c>
      <c r="D5" s="16">
        <f>様式1_家計状況!J14</f>
        <v>0</v>
      </c>
      <c r="F5" s="14" t="str">
        <v>0,給与,0</v>
      </c>
      <c r="G5" s="14" t="str" cm="1">
        <f t="array" ref="G5:I5">_xlfn.TEXTSPLIT(F5,",")</f>
        <v>0</v>
      </c>
      <c r="H5" s="14" t="str">
        <v>給与</v>
      </c>
      <c r="I5" s="14" t="str">
        <v>0</v>
      </c>
      <c r="K5" s="14"/>
      <c r="L5" s="14"/>
      <c r="M5" s="14"/>
    </row>
    <row r="6" spans="1:13">
      <c r="A6" s="21">
        <f>様式1_家計状況!A15</f>
        <v>0</v>
      </c>
      <c r="B6" s="16">
        <f>SUM(様式1_家計状況!B15:H15)</f>
        <v>0</v>
      </c>
      <c r="C6" s="16">
        <f>様式1_家計状況!I15</f>
        <v>0</v>
      </c>
      <c r="D6" s="16">
        <f>様式1_家計状況!J15</f>
        <v>0</v>
      </c>
      <c r="F6" s="14" t="str">
        <v>0,営業所得,0</v>
      </c>
      <c r="G6" s="14" t="str" cm="1">
        <f t="array" ref="G6:I6">_xlfn.TEXTSPLIT(F6,",")</f>
        <v>0</v>
      </c>
      <c r="H6" s="14" t="str">
        <v>営業所得</v>
      </c>
      <c r="I6" s="14" t="str">
        <v>0</v>
      </c>
      <c r="K6" s="14"/>
      <c r="L6" s="14"/>
      <c r="M6" s="14"/>
    </row>
    <row r="7" spans="1:13">
      <c r="A7" s="21">
        <f>様式1_家計状況!A16</f>
        <v>0</v>
      </c>
      <c r="B7" s="16">
        <f>SUM(様式1_家計状況!B16:H16)</f>
        <v>0</v>
      </c>
      <c r="C7" s="16">
        <f>様式1_家計状況!I16</f>
        <v>0</v>
      </c>
      <c r="D7" s="16">
        <f>様式1_家計状況!J16</f>
        <v>0</v>
      </c>
      <c r="F7" s="14" t="str">
        <v>0,臨時所得,0</v>
      </c>
      <c r="G7" s="14" t="str" cm="1">
        <f t="array" ref="G7:I7">_xlfn.TEXTSPLIT(F7,",")</f>
        <v>0</v>
      </c>
      <c r="H7" s="14" t="str">
        <v>臨時所得</v>
      </c>
      <c r="I7" s="14" t="str">
        <v>0</v>
      </c>
      <c r="K7" s="14"/>
      <c r="L7" s="14"/>
      <c r="M7" s="14"/>
    </row>
    <row r="8" spans="1:13">
      <c r="A8" s="21">
        <f>様式1_家計状況!A17</f>
        <v>0</v>
      </c>
      <c r="B8" s="16">
        <f>SUM(様式1_家計状況!B17:H17)</f>
        <v>0</v>
      </c>
      <c r="C8" s="16">
        <f>様式1_家計状況!I17</f>
        <v>0</v>
      </c>
      <c r="D8" s="16">
        <f>様式1_家計状況!J17</f>
        <v>0</v>
      </c>
      <c r="F8" s="14" t="str">
        <v>0,給与,0</v>
      </c>
      <c r="G8" s="14" t="str" cm="1">
        <f t="array" ref="G8:I8">_xlfn.TEXTSPLIT(F8,",")</f>
        <v>0</v>
      </c>
      <c r="H8" s="14" t="str">
        <v>給与</v>
      </c>
      <c r="I8" s="14" t="str">
        <v>0</v>
      </c>
    </row>
    <row r="9" spans="1:13">
      <c r="A9" s="21">
        <f>様式1_家計状況!A22</f>
        <v>0</v>
      </c>
      <c r="B9" s="19">
        <v>0</v>
      </c>
      <c r="C9" s="19">
        <v>0</v>
      </c>
      <c r="D9" s="16">
        <f>SUM(様式1_家計状況!B22:D22)</f>
        <v>0</v>
      </c>
      <c r="F9" s="14" t="str">
        <v>0,営業所得,0</v>
      </c>
      <c r="G9" s="14" t="str" cm="1">
        <f t="array" ref="G9:I9">_xlfn.TEXTSPLIT(F9,",")</f>
        <v>0</v>
      </c>
      <c r="H9" s="14" t="str">
        <v>営業所得</v>
      </c>
      <c r="I9" s="14" t="str">
        <v>0</v>
      </c>
    </row>
    <row r="10" spans="1:13">
      <c r="A10" s="21">
        <f>様式1_家計状況!A23</f>
        <v>0</v>
      </c>
      <c r="B10" s="19">
        <v>0</v>
      </c>
      <c r="C10" s="19">
        <v>0</v>
      </c>
      <c r="D10" s="16">
        <f>SUM(様式1_家計状況!B23:D23)</f>
        <v>0</v>
      </c>
      <c r="F10" s="14" t="str">
        <v>0,臨時所得,0</v>
      </c>
      <c r="G10" s="14" t="str" cm="1">
        <f t="array" ref="G10:I10">_xlfn.TEXTSPLIT(F10,",")</f>
        <v>0</v>
      </c>
      <c r="H10" s="14" t="str">
        <v>臨時所得</v>
      </c>
      <c r="I10" s="14" t="str">
        <v>0</v>
      </c>
    </row>
    <row r="11" spans="1:13">
      <c r="A11" s="21">
        <f>様式1_家計状況!A24</f>
        <v>0</v>
      </c>
      <c r="B11" s="19">
        <v>0</v>
      </c>
      <c r="C11" s="19">
        <v>0</v>
      </c>
      <c r="D11" s="16">
        <f>SUM(様式1_家計状況!B24:D24)</f>
        <v>0</v>
      </c>
      <c r="F11" s="14" t="str">
        <v>0,給与,0</v>
      </c>
      <c r="G11" s="14" t="str" cm="1">
        <f t="array" ref="G11:I11">_xlfn.TEXTSPLIT(F11,",")</f>
        <v>0</v>
      </c>
      <c r="H11" s="14" t="str">
        <v>給与</v>
      </c>
      <c r="I11" s="14" t="str">
        <v>0</v>
      </c>
    </row>
    <row r="12" spans="1:13">
      <c r="A12" s="21">
        <f>様式1_家計状況!A25</f>
        <v>0</v>
      </c>
      <c r="B12" s="19">
        <v>0</v>
      </c>
      <c r="C12" s="19">
        <v>0</v>
      </c>
      <c r="D12" s="16">
        <f>SUM(様式1_家計状況!B25:D25)</f>
        <v>0</v>
      </c>
      <c r="F12" s="14" t="str">
        <v>0,営業所得,0</v>
      </c>
      <c r="G12" s="14" t="str" cm="1">
        <f t="array" ref="G12:I12">_xlfn.TEXTSPLIT(F12,",")</f>
        <v>0</v>
      </c>
      <c r="H12" s="14" t="str">
        <v>営業所得</v>
      </c>
      <c r="I12" s="14" t="str">
        <v>0</v>
      </c>
    </row>
    <row r="13" spans="1:13">
      <c r="A13" s="22" t="str">
        <f>様式1_家計状況!A30</f>
        <v>本人</v>
      </c>
      <c r="B13" s="19">
        <v>0</v>
      </c>
      <c r="C13" s="19">
        <v>0</v>
      </c>
      <c r="D13" s="19">
        <v>0</v>
      </c>
      <c r="F13" s="14" t="str">
        <v>0,臨時所得,0</v>
      </c>
      <c r="G13" s="14" t="str" cm="1">
        <f t="array" ref="G13:I13">_xlfn.TEXTSPLIT(F13,",")</f>
        <v>0</v>
      </c>
      <c r="H13" s="14" t="str">
        <v>臨時所得</v>
      </c>
      <c r="I13" s="14" t="str">
        <v>0</v>
      </c>
    </row>
    <row r="14" spans="1:13">
      <c r="F14" s="14" t="str">
        <v>0,給与,0</v>
      </c>
      <c r="G14" s="14" t="str" cm="1">
        <f t="array" ref="G14:I14">_xlfn.TEXTSPLIT(F14,",")</f>
        <v>0</v>
      </c>
      <c r="H14" s="14" t="str">
        <v>給与</v>
      </c>
      <c r="I14" s="14" t="str">
        <v>0</v>
      </c>
    </row>
    <row r="15" spans="1:13">
      <c r="F15" s="14" t="str">
        <v>0,営業所得,0</v>
      </c>
      <c r="G15" s="14" t="str" cm="1">
        <f t="array" ref="G15:I15">_xlfn.TEXTSPLIT(F15,",")</f>
        <v>0</v>
      </c>
      <c r="H15" s="14" t="str">
        <v>営業所得</v>
      </c>
      <c r="I15" s="14" t="str">
        <v>0</v>
      </c>
    </row>
    <row r="16" spans="1:13">
      <c r="F16" s="14" t="str">
        <v>0,臨時所得,0</v>
      </c>
      <c r="G16" s="14" t="str" cm="1">
        <f t="array" ref="G16:I16">_xlfn.TEXTSPLIT(F16,",")</f>
        <v>0</v>
      </c>
      <c r="H16" s="14" t="str">
        <v>臨時所得</v>
      </c>
      <c r="I16" s="14" t="str">
        <v>0</v>
      </c>
    </row>
    <row r="17" spans="6:9">
      <c r="F17" s="14" t="str">
        <v>0,給与,0</v>
      </c>
      <c r="G17" s="14" t="str" cm="1">
        <f t="array" ref="G17:I17">_xlfn.TEXTSPLIT(F17,",")</f>
        <v>0</v>
      </c>
      <c r="H17" s="14" t="str">
        <v>給与</v>
      </c>
      <c r="I17" s="14" t="str">
        <v>0</v>
      </c>
    </row>
    <row r="18" spans="6:9">
      <c r="F18" s="14" t="str">
        <v>0,営業所得,0</v>
      </c>
      <c r="G18" s="14" t="str" cm="1">
        <f t="array" ref="G18:I18">_xlfn.TEXTSPLIT(F18,",")</f>
        <v>0</v>
      </c>
      <c r="H18" s="14" t="str">
        <v>営業所得</v>
      </c>
      <c r="I18" s="14" t="str">
        <v>0</v>
      </c>
    </row>
    <row r="19" spans="6:9">
      <c r="F19" s="14" t="str">
        <v>0,臨時所得,0</v>
      </c>
      <c r="G19" s="14" t="str" cm="1">
        <f t="array" ref="G19:I19">_xlfn.TEXTSPLIT(F19,",")</f>
        <v>0</v>
      </c>
      <c r="H19" s="14" t="str">
        <v>臨時所得</v>
      </c>
      <c r="I19" s="14" t="str">
        <v>0</v>
      </c>
    </row>
    <row r="20" spans="6:9">
      <c r="F20" s="14" t="str">
        <v>0,給与,0</v>
      </c>
      <c r="G20" s="14" t="str" cm="1">
        <f t="array" ref="G20:I20">_xlfn.TEXTSPLIT(F20,",")</f>
        <v>0</v>
      </c>
      <c r="H20" s="14" t="str">
        <v>給与</v>
      </c>
      <c r="I20" s="14" t="str">
        <v>0</v>
      </c>
    </row>
    <row r="21" spans="6:9">
      <c r="F21" s="14" t="str">
        <v>0,営業所得,0</v>
      </c>
      <c r="G21" s="14" t="str" cm="1">
        <f t="array" ref="G21:I21">_xlfn.TEXTSPLIT(F21,",")</f>
        <v>0</v>
      </c>
      <c r="H21" s="14" t="str">
        <v>営業所得</v>
      </c>
      <c r="I21" s="14" t="str">
        <v>0</v>
      </c>
    </row>
    <row r="22" spans="6:9">
      <c r="F22" s="14" t="str">
        <v>0,臨時所得,0</v>
      </c>
      <c r="G22" s="14" t="str" cm="1">
        <f t="array" ref="G22:I22">_xlfn.TEXTSPLIT(F22,",")</f>
        <v>0</v>
      </c>
      <c r="H22" s="14" t="str">
        <v>臨時所得</v>
      </c>
      <c r="I22" s="14" t="str">
        <v>0</v>
      </c>
    </row>
    <row r="23" spans="6:9">
      <c r="F23" s="14" t="str">
        <v>0,給与,0</v>
      </c>
      <c r="G23" s="14" t="str" cm="1">
        <f t="array" ref="G23:I23">_xlfn.TEXTSPLIT(F23,",")</f>
        <v>0</v>
      </c>
      <c r="H23" s="14" t="str">
        <v>給与</v>
      </c>
      <c r="I23" s="14" t="str">
        <v>0</v>
      </c>
    </row>
    <row r="24" spans="6:9">
      <c r="F24" s="14" t="str">
        <v>0,営業所得,0</v>
      </c>
      <c r="G24" s="14" t="str" cm="1">
        <f t="array" ref="G24:I24">_xlfn.TEXTSPLIT(F24,",")</f>
        <v>0</v>
      </c>
      <c r="H24" s="14" t="str">
        <v>営業所得</v>
      </c>
      <c r="I24" s="14" t="str">
        <v>0</v>
      </c>
    </row>
    <row r="25" spans="6:9">
      <c r="F25" s="14" t="str">
        <v>0,臨時所得,0</v>
      </c>
      <c r="G25" s="14" t="str" cm="1">
        <f t="array" ref="G25:I25">_xlfn.TEXTSPLIT(F25,",")</f>
        <v>0</v>
      </c>
      <c r="H25" s="14" t="str">
        <v>臨時所得</v>
      </c>
      <c r="I25" s="14" t="str">
        <v>0</v>
      </c>
    </row>
    <row r="26" spans="6:9">
      <c r="F26" s="14" t="str">
        <v>0,給与,0</v>
      </c>
      <c r="G26" s="14" t="str" cm="1">
        <f t="array" ref="G26:I26">_xlfn.TEXTSPLIT(F26,",")</f>
        <v>0</v>
      </c>
      <c r="H26" s="14" t="str">
        <v>給与</v>
      </c>
      <c r="I26" s="14" t="str">
        <v>0</v>
      </c>
    </row>
    <row r="27" spans="6:9">
      <c r="F27" s="14" t="str">
        <v>0,営業所得,0</v>
      </c>
      <c r="G27" s="14" t="str" cm="1">
        <f t="array" ref="G27:I27">_xlfn.TEXTSPLIT(F27,",")</f>
        <v>0</v>
      </c>
      <c r="H27" s="14" t="str">
        <v>営業所得</v>
      </c>
      <c r="I27" s="14" t="str">
        <v>0</v>
      </c>
    </row>
    <row r="28" spans="6:9">
      <c r="F28" s="14" t="str">
        <v>0,臨時所得,0</v>
      </c>
      <c r="G28" s="14" t="str" cm="1">
        <f t="array" ref="G28:I28">_xlfn.TEXTSPLIT(F28,",")</f>
        <v>0</v>
      </c>
      <c r="H28" s="14" t="str">
        <v>臨時所得</v>
      </c>
      <c r="I28" s="14" t="str">
        <v>0</v>
      </c>
    </row>
    <row r="29" spans="6:9">
      <c r="F29" s="14" t="str">
        <v>0,給与,0</v>
      </c>
      <c r="G29" s="14" t="str" cm="1">
        <f t="array" ref="G29:I29">_xlfn.TEXTSPLIT(F29,",")</f>
        <v>0</v>
      </c>
      <c r="H29" s="14" t="str">
        <v>給与</v>
      </c>
      <c r="I29" s="14" t="str">
        <v>0</v>
      </c>
    </row>
    <row r="30" spans="6:9">
      <c r="F30" s="14" t="str">
        <v>0,営業所得,0</v>
      </c>
      <c r="G30" s="14" t="str" cm="1">
        <f t="array" ref="G30:I30">_xlfn.TEXTSPLIT(F30,",")</f>
        <v>0</v>
      </c>
      <c r="H30" s="14" t="str">
        <v>営業所得</v>
      </c>
      <c r="I30" s="14" t="str">
        <v>0</v>
      </c>
    </row>
    <row r="31" spans="6:9">
      <c r="F31" s="14" t="str">
        <v>0,臨時所得,0</v>
      </c>
      <c r="G31" s="14" t="str" cm="1">
        <f t="array" ref="G31:I31">_xlfn.TEXTSPLIT(F31,",")</f>
        <v>0</v>
      </c>
      <c r="H31" s="14" t="str">
        <v>臨時所得</v>
      </c>
      <c r="I31" s="14" t="str">
        <v>0</v>
      </c>
    </row>
    <row r="32" spans="6:9">
      <c r="F32" s="14" t="str">
        <v>0,給与,0</v>
      </c>
      <c r="G32" s="14" t="str" cm="1">
        <f t="array" ref="G32:I32">_xlfn.TEXTSPLIT(F32,",")</f>
        <v>0</v>
      </c>
      <c r="H32" s="14" t="str">
        <v>給与</v>
      </c>
      <c r="I32" s="14" t="str">
        <v>0</v>
      </c>
    </row>
    <row r="33" spans="6:9">
      <c r="F33" s="14" t="str">
        <v>0,営業所得,0</v>
      </c>
      <c r="G33" s="14" t="str" cm="1">
        <f t="array" ref="G33:I33">_xlfn.TEXTSPLIT(F33,",")</f>
        <v>0</v>
      </c>
      <c r="H33" s="14" t="str">
        <v>営業所得</v>
      </c>
      <c r="I33" s="14" t="str">
        <v>0</v>
      </c>
    </row>
    <row r="34" spans="6:9">
      <c r="F34" s="14" t="str">
        <v>0,臨時所得,0</v>
      </c>
      <c r="G34" s="14" t="str" cm="1">
        <f t="array" ref="G34:I34">_xlfn.TEXTSPLIT(F34,",")</f>
        <v>0</v>
      </c>
      <c r="H34" s="14" t="str">
        <v>臨時所得</v>
      </c>
      <c r="I34" s="14" t="str">
        <v>0</v>
      </c>
    </row>
    <row r="35" spans="6:9">
      <c r="F35" s="14" t="str">
        <v>本人,給与,0</v>
      </c>
      <c r="G35" s="14" t="str" cm="1">
        <f t="array" ref="G35:I35">_xlfn.TEXTSPLIT(F35,",")</f>
        <v>本人</v>
      </c>
      <c r="H35" s="14" t="str">
        <v>給与</v>
      </c>
      <c r="I35" s="14" t="str">
        <v>0</v>
      </c>
    </row>
    <row r="36" spans="6:9">
      <c r="F36" s="14" t="str">
        <v>本人,営業所得,0</v>
      </c>
      <c r="G36" s="14" t="str" cm="1">
        <f t="array" ref="G36:I36">_xlfn.TEXTSPLIT(F36,",")</f>
        <v>本人</v>
      </c>
      <c r="H36" s="14" t="str">
        <v>営業所得</v>
      </c>
      <c r="I36" s="14" t="str">
        <v>0</v>
      </c>
    </row>
    <row r="37" spans="6:9">
      <c r="F37" s="14" t="str">
        <v>本人,臨時所得,0</v>
      </c>
      <c r="G37" s="14" t="str" cm="1">
        <f t="array" ref="G37:I37">_xlfn.TEXTSPLIT(F37,",")</f>
        <v>本人</v>
      </c>
      <c r="H37" s="14" t="str">
        <v>臨時所得</v>
      </c>
      <c r="I37" s="14" t="str">
        <v>0</v>
      </c>
    </row>
  </sheetData>
  <phoneticPr fontId="2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F6375-FC76-4EA8-8579-90BBCB0AFF96}">
  <sheetPr codeName="Sheet9"/>
  <dimension ref="A1:CQ42"/>
  <sheetViews>
    <sheetView zoomScale="70" zoomScaleNormal="70" workbookViewId="0">
      <selection activeCell="B36" sqref="B36:D36"/>
    </sheetView>
  </sheetViews>
  <sheetFormatPr defaultRowHeight="17.649999999999999" outlineLevelRow="1" outlineLevelCol="1"/>
  <cols>
    <col min="1" max="1" width="10.6875" customWidth="1"/>
    <col min="2" max="2" width="11.375" customWidth="1"/>
    <col min="3" max="3" width="20.1875" customWidth="1"/>
    <col min="4" max="4" width="11.875" customWidth="1"/>
    <col min="5" max="5" width="17.1875" bestFit="1" customWidth="1"/>
    <col min="6" max="6" width="17.5" bestFit="1" customWidth="1"/>
    <col min="7" max="7" width="21.125" customWidth="1"/>
    <col min="8" max="8" width="17.1875" customWidth="1"/>
    <col min="9" max="9" width="17.1875" bestFit="1" customWidth="1"/>
    <col min="10" max="10" width="16.1875" customWidth="1"/>
    <col min="11" max="11" width="16.875" customWidth="1"/>
    <col min="12" max="12" width="15" customWidth="1"/>
    <col min="13" max="13" width="17.625" hidden="1" customWidth="1" outlineLevel="1"/>
    <col min="14" max="14" width="9" hidden="1" customWidth="1" outlineLevel="1"/>
    <col min="15" max="15" width="17.1875" hidden="1" customWidth="1" outlineLevel="1"/>
    <col min="16" max="16" width="9" hidden="1" customWidth="1" outlineLevel="1"/>
    <col min="17" max="17" width="17.5" hidden="1" customWidth="1" outlineLevel="1"/>
    <col min="18" max="80" width="9" hidden="1" customWidth="1" outlineLevel="1"/>
    <col min="81" max="81" width="9.875" hidden="1" customWidth="1" outlineLevel="1"/>
    <col min="82" max="84" width="9" hidden="1" customWidth="1" outlineLevel="1"/>
    <col min="85" max="85" width="9.875" hidden="1" customWidth="1" outlineLevel="1"/>
    <col min="86" max="87" width="9" hidden="1" customWidth="1" outlineLevel="1"/>
    <col min="88" max="90" width="11.5" hidden="1" customWidth="1" outlineLevel="1"/>
    <col min="91" max="91" width="15.625" customWidth="1" collapsed="1"/>
    <col min="92" max="93" width="11.875" customWidth="1"/>
    <col min="94" max="95" width="10" customWidth="1"/>
  </cols>
  <sheetData>
    <row r="1" spans="1:95" ht="24" customHeight="1">
      <c r="A1" s="57" t="str">
        <f>マスターデータ!E4&amp;"入学料免除入力フォーム"</f>
        <v>R8前期入学料免除入力フォーム</v>
      </c>
      <c r="B1" s="58"/>
      <c r="C1" s="82" t="s">
        <v>274</v>
      </c>
      <c r="D1" s="91"/>
      <c r="E1" s="82" t="s">
        <v>273</v>
      </c>
      <c r="F1" s="82" t="s">
        <v>298</v>
      </c>
      <c r="G1" s="60" t="s">
        <v>276</v>
      </c>
      <c r="L1" s="85" t="str" cm="1">
        <f t="array" ref="L1">IFERROR(_xlfn.IFS(MID($B4,4,1)="2","学部(昼間)",MID($B4,4,1)="3","学部(夜間)",MID($B4,4,1)="4","修士",MID($B4,4,1)="9","博士"),"-")</f>
        <v>-</v>
      </c>
    </row>
    <row r="2" spans="1:95">
      <c r="A2" s="58"/>
      <c r="B2" s="58"/>
      <c r="C2" s="58">
        <f>様式1!C10</f>
        <v>0</v>
      </c>
      <c r="D2" s="58"/>
      <c r="E2" s="58">
        <f>様式1!J10</f>
        <v>0</v>
      </c>
      <c r="F2" s="86"/>
    </row>
    <row r="3" spans="1:95" ht="24" customHeight="1" thickBot="1">
      <c r="B3" s="62" t="s">
        <v>168</v>
      </c>
      <c r="C3" s="62" t="s">
        <v>169</v>
      </c>
      <c r="D3" t="s">
        <v>170</v>
      </c>
      <c r="E3" t="s">
        <v>171</v>
      </c>
      <c r="F3" t="s">
        <v>49</v>
      </c>
      <c r="G3" t="s">
        <v>172</v>
      </c>
      <c r="H3" t="s">
        <v>173</v>
      </c>
      <c r="I3" t="s">
        <v>174</v>
      </c>
      <c r="J3" t="s">
        <v>175</v>
      </c>
      <c r="K3" t="s">
        <v>176</v>
      </c>
      <c r="L3" t="s">
        <v>177</v>
      </c>
    </row>
    <row r="4" spans="1:95" ht="18" thickBot="1">
      <c r="B4" s="63"/>
      <c r="C4" s="64">
        <f>様式1!C11</f>
        <v>0</v>
      </c>
      <c r="D4" s="65">
        <f>COUNTA(様式1_家庭状況!F19:G32)-1</f>
        <v>1</v>
      </c>
      <c r="E4" s="66">
        <f>様式1!C16</f>
        <v>0</v>
      </c>
      <c r="F4" s="66">
        <f>様式1_家庭状況!O26</f>
        <v>0</v>
      </c>
      <c r="G4" s="66">
        <f>様式1_家庭状況!E34</f>
        <v>0</v>
      </c>
      <c r="H4" s="66" t="s">
        <v>189</v>
      </c>
      <c r="I4" s="66" t="s">
        <v>189</v>
      </c>
      <c r="J4" s="66">
        <f>様式1_家庭状況!I10</f>
        <v>0</v>
      </c>
      <c r="K4" s="66" t="s">
        <v>90</v>
      </c>
      <c r="L4" s="66" t="s">
        <v>189</v>
      </c>
    </row>
    <row r="5" spans="1:95">
      <c r="C5" s="59"/>
      <c r="E5" s="59" t="str">
        <f>IF($E$4="","↑リストから選択","")</f>
        <v/>
      </c>
      <c r="F5" s="59" t="str">
        <f>IF($F$4="","↑リストから選択","")</f>
        <v/>
      </c>
      <c r="G5" s="59" t="str">
        <f>IF($G$4="","↑リストから選択","")</f>
        <v/>
      </c>
      <c r="H5" s="59" t="str">
        <f>IF($H$4="","↑リストから選択","")</f>
        <v/>
      </c>
      <c r="I5" s="59" t="str">
        <f>IF($I$4="","↑リストから選択","")</f>
        <v/>
      </c>
      <c r="J5" s="59" t="str">
        <f>IF($J$4="","↑リストから選択","")</f>
        <v/>
      </c>
      <c r="K5" s="59" t="str">
        <f>IF($K$4="","↑リストから選択","")</f>
        <v/>
      </c>
      <c r="L5" s="59" t="str">
        <f>IF($L$4="","↑リストから選択","")</f>
        <v/>
      </c>
    </row>
    <row r="6" spans="1:95" hidden="1">
      <c r="C6" s="59"/>
      <c r="E6" t="e">
        <f>_xlfn.IFS($E$4="免除のみ",1,$E$4="両方とも",2,$E$4="徴収猶予のみ",3,$E$4="","")</f>
        <v>#N/A</v>
      </c>
      <c r="F6" t="e">
        <f>_xlfn.IFS($F$4="自宅通学",1,$F$4="自宅外通学",2,$F$4="","")</f>
        <v>#N/A</v>
      </c>
      <c r="G6" t="e">
        <f>_xlfn.IFS($G$4="","",$G$4="該当",1,$G$4="非該当",0)</f>
        <v>#N/A</v>
      </c>
      <c r="H6" t="e">
        <f>_xlfn.IFS($H$4="","",$H$4="該当",1,$H$4="非該当",0)</f>
        <v>#N/A</v>
      </c>
      <c r="I6" t="e">
        <f>_xlfn.IFS($I$4="","",$I$4="該当",1,$I$4="非該当",0)</f>
        <v>#N/A</v>
      </c>
      <c r="J6" t="e">
        <f>_xlfn.IFS($J$4="","",$J$4="該当",1,$J$4="非該当",0)</f>
        <v>#N/A</v>
      </c>
      <c r="K6">
        <f>_xlfn.IFS($K$4="","",$K$4="有",1,$K$4="無",0)</f>
        <v>0</v>
      </c>
    </row>
    <row r="8" spans="1:95" ht="20.25" thickBot="1">
      <c r="C8" s="68" t="s">
        <v>178</v>
      </c>
      <c r="I8" s="68" t="s">
        <v>179</v>
      </c>
      <c r="CM8" t="s">
        <v>180</v>
      </c>
    </row>
    <row r="9" spans="1:95" ht="18" thickBot="1">
      <c r="C9" s="69" t="s">
        <v>181</v>
      </c>
      <c r="D9" s="69" t="s">
        <v>182</v>
      </c>
      <c r="E9" s="69" t="s">
        <v>183</v>
      </c>
      <c r="F9" s="69" t="s">
        <v>184</v>
      </c>
      <c r="G9" s="69" t="s">
        <v>185</v>
      </c>
      <c r="I9" t="s">
        <v>186</v>
      </c>
      <c r="J9" t="s">
        <v>187</v>
      </c>
      <c r="K9" t="s">
        <v>188</v>
      </c>
      <c r="CM9" s="262" t="str">
        <f>_xlfn.TEXTJOIN(",",TRUE,IF(様式1_家庭状況!I10="該当","東日本大震災",""),IF(様式1_家庭状況!C16="はい","独立生計",""),IF(様式1_家計状況!B30&gt;0,"授業料免除データに給付奨学金を計上する必要があります。",""))</f>
        <v/>
      </c>
      <c r="CN9" s="263"/>
      <c r="CO9" s="263"/>
      <c r="CP9" s="263"/>
      <c r="CQ9" s="264"/>
    </row>
    <row r="10" spans="1:95" ht="18" thickBot="1">
      <c r="C10" s="70" t="e" vm="2">
        <f>IF(家計状況集計シート!K2="","",家計状況集計シート!K2)</f>
        <v>#VALUE!</v>
      </c>
      <c r="D10" s="70" t="str">
        <f>IF(家計状況集計シート!L2="","",家計状況集計シート!L2)</f>
        <v/>
      </c>
      <c r="E10" s="71" t="str">
        <f>IF(家計状況集計シート!M2="","",VALUE(家計状況集計シート!M2))</f>
        <v/>
      </c>
      <c r="F10" s="72" t="str">
        <f>IFERROR(_xlfn.IFS(AND(OR(D10="給与",D10="年金"),E10&lt;=1040000),E10,AND(OR(D10="給与",D10="年金"),E10&gt;1040000,E10&lt;=2000000),E10*0.2+830000,AND(OR(D10="給与",D10="年金"),E10&gt;2000000,E10&lt;=6530000),E10*0.3+620000,AND(OR(D10="給与",D10="年金"),E10&gt;6530000),2580000,OR(D10="営業所得",D10="臨時所得"),0),"")</f>
        <v/>
      </c>
      <c r="G10" s="72" t="str">
        <f>IF(E10="","",E10-F10)</f>
        <v/>
      </c>
      <c r="I10" s="73" t="e">
        <f>_xlfn.IFS($F$6=1,280000,$F$6=2,720000,$F$6="","")</f>
        <v>#N/A</v>
      </c>
      <c r="J10" s="73" t="e">
        <f>IF($G$6=1,490000,0)</f>
        <v>#N/A</v>
      </c>
      <c r="K10" s="73" t="str">
        <f>IF($B$4="","",IF(OR(C10="兄",C10="弟",C10="姉",C10="妹",C10="祖父",C10="祖母",C10="叔父",C10="叔母"),IF(E10&gt;=380000,380000,E10),0)+IF(OR(C12="兄",C12="弟",C12="姉",C12="妹",C12="祖父",C12="祖母",C12="叔父",C12="叔母"),IF(E12&gt;=380000,380000,E12),0)+IF(OR(C14="兄",C14="弟",C14="姉",C14="妹",C14="祖父",C14="祖母",C14="叔父",C14="叔母"),IF(E14&gt;=380000,380000,E14),0)+IF(OR(C16="兄",C16="弟",C16="姉",C16="妹",C16="祖父",C16="祖母",C16="叔父",C16="叔母"),IF(E16&gt;=380000,380000,E16),0)+IF(OR(C18="兄",C18="弟",C18="姉",C18="妹",C18="祖父",C18="祖母",C18="叔父",C18="叔母"),IF(E18&gt;=380000,380000,E18),0)+IF(OR(C20="兄",C20="弟",C20="姉",C20="妹",C20="祖父",C20="祖母",C20="叔父",C20="叔母"),IF(E20&gt;=380000,380000,E20),0))</f>
        <v/>
      </c>
      <c r="CM10" s="265"/>
      <c r="CN10" s="266"/>
      <c r="CO10" s="266"/>
      <c r="CP10" s="266"/>
      <c r="CQ10" s="267"/>
    </row>
    <row r="11" spans="1:95" ht="18" thickBot="1">
      <c r="C11" s="69" t="s">
        <v>190</v>
      </c>
      <c r="D11" s="69" t="s">
        <v>191</v>
      </c>
      <c r="E11" s="69" t="s">
        <v>192</v>
      </c>
      <c r="F11" s="69" t="s">
        <v>193</v>
      </c>
      <c r="G11" s="69" t="s">
        <v>194</v>
      </c>
      <c r="I11" t="s">
        <v>195</v>
      </c>
      <c r="CM11" s="268"/>
      <c r="CN11" s="269"/>
      <c r="CO11" s="269"/>
      <c r="CP11" s="269"/>
      <c r="CQ11" s="270"/>
    </row>
    <row r="12" spans="1:95" ht="18" thickBot="1">
      <c r="C12" s="70" t="str">
        <f>IF(家計状況集計シート!K3="","",家計状況集計シート!K3)</f>
        <v/>
      </c>
      <c r="D12" s="70" t="str">
        <f>IF(家計状況集計シート!L3="","",家計状況集計シート!L3)</f>
        <v/>
      </c>
      <c r="E12" s="71" t="str">
        <f>IF(家計状況集計シート!M3="","",VALUE(家計状況集計シート!M3))</f>
        <v/>
      </c>
      <c r="F12" s="72" t="str">
        <f>IFERROR(_xlfn.IFS(AND(OR(D12="給与",D12="年金"),E12&lt;=1040000),E12,AND(OR(D12="給与",D12="年金"),E12&gt;1040000,E12&lt;=2000000),E12*0.2+830000,AND(OR(D12="給与",D12="年金"),E12&gt;2000000,E12&lt;=6530000),E12*0.3+620000,AND(OR(D12="給与",D12="年金"),E12&gt;6530000),2580000,OR(D12="営業所得",D12="臨時所得"),0),"")</f>
        <v/>
      </c>
      <c r="G12" s="72" t="str">
        <f>IF(E12="","",E12-F12)</f>
        <v/>
      </c>
      <c r="I12" s="74">
        <f>様式1_家計状況!H22</f>
        <v>0</v>
      </c>
      <c r="J12" s="59" t="str">
        <f>IF($I$12="","←金額を入力(0円の場合は0を入力)","")</f>
        <v/>
      </c>
      <c r="CM12" t="s">
        <v>196</v>
      </c>
    </row>
    <row r="13" spans="1:95" ht="18" thickBot="1">
      <c r="C13" s="69" t="s">
        <v>197</v>
      </c>
      <c r="D13" s="69" t="s">
        <v>198</v>
      </c>
      <c r="E13" s="69" t="s">
        <v>199</v>
      </c>
      <c r="F13" s="69" t="s">
        <v>200</v>
      </c>
      <c r="G13" s="69" t="s">
        <v>201</v>
      </c>
      <c r="I13" t="s">
        <v>202</v>
      </c>
      <c r="CN13" s="87"/>
    </row>
    <row r="14" spans="1:95" ht="18" thickBot="1">
      <c r="C14" s="70" t="str">
        <f>IF(家計状況集計シート!K4="","",家計状況集計シート!K4)</f>
        <v/>
      </c>
      <c r="D14" s="70" t="str">
        <f>IF(家計状況集計シート!L4="","",家計状況集計シート!L4)</f>
        <v/>
      </c>
      <c r="E14" s="71" t="str">
        <f>IF(家計状況集計シート!M4="","",VALUE(家計状況集計シート!M4))</f>
        <v/>
      </c>
      <c r="F14" s="72" t="str">
        <f>IFERROR(_xlfn.IFS(AND(OR(D14="給与",D14="年金"),E14&lt;=1040000),E14,AND(OR(D14="給与",D14="年金"),E14&gt;1040000,E14&lt;=2000000),E14*0.2+830000,AND(OR(D14="給与",D14="年金"),E14&gt;2000000,E14&lt;=6530000),E14*0.3+620000,AND(OR(D14="給与",D14="年金"),E14&gt;6530000),2580000,OR(D14="営業所得",D14="臨時所得"),0),"")</f>
        <v/>
      </c>
      <c r="G14" s="72" t="str">
        <f>IF(E14="","",E14-F14)</f>
        <v/>
      </c>
      <c r="I14" s="74">
        <f>様式1_家計状況!G22</f>
        <v>0</v>
      </c>
      <c r="J14" s="59" t="str">
        <f>IF($I$14="","←金額を入力(0円の場合は0を入力)","")</f>
        <v/>
      </c>
      <c r="CM14" s="67" t="str">
        <f>IFERROR(OR(J24,J27,J30),"☆エラーがあります☆")</f>
        <v>☆エラーがあります☆</v>
      </c>
    </row>
    <row r="15" spans="1:95" ht="18" thickBot="1">
      <c r="C15" s="69" t="s">
        <v>203</v>
      </c>
      <c r="D15" s="69" t="s">
        <v>204</v>
      </c>
      <c r="E15" s="69" t="s">
        <v>205</v>
      </c>
      <c r="F15" s="69" t="s">
        <v>206</v>
      </c>
      <c r="G15" s="69" t="s">
        <v>207</v>
      </c>
      <c r="I15" t="s">
        <v>208</v>
      </c>
    </row>
    <row r="16" spans="1:95" ht="18" thickBot="1">
      <c r="C16" s="70" t="str">
        <f>IF(家計状況集計シート!K5="","",家計状況集計シート!K5)</f>
        <v/>
      </c>
      <c r="D16" s="70" t="str">
        <f>IF(家計状況集計シート!L5="","",家計状況集計シート!L5)</f>
        <v/>
      </c>
      <c r="E16" s="71" t="str">
        <f>IF(家計状況集計シート!M5="","",VALUE(家計状況集計シート!M5))</f>
        <v/>
      </c>
      <c r="F16" s="72" t="str">
        <f>IFERROR(_xlfn.IFS(AND(OR(D16="給与",D16="年金"),E16&lt;=1040000),E16,AND(OR(D16="給与",D16="年金"),E16&gt;1040000,E16&lt;=2000000),E16*0.2+830000,AND(OR(D16="給与",D16="年金"),E16&gt;2000000,E16&lt;=6530000),E16*0.3+620000,AND(OR(D16="給与",D16="年金"),E16&gt;6530000),2580000,OR(D16="営業所得",D16="臨時所得"),0),"")</f>
        <v/>
      </c>
      <c r="G16" s="72" t="str">
        <f>IF(E16="","",E16-F16)</f>
        <v/>
      </c>
      <c r="I16" s="74">
        <v>0</v>
      </c>
      <c r="J16" s="59" t="str">
        <f>IF($I$16="","←金額を入力(0円の場合は0を入力)","")</f>
        <v/>
      </c>
    </row>
    <row r="17" spans="3:91" ht="18" thickBot="1">
      <c r="C17" s="69" t="s">
        <v>209</v>
      </c>
      <c r="D17" s="69" t="s">
        <v>210</v>
      </c>
      <c r="E17" s="69" t="s">
        <v>211</v>
      </c>
      <c r="F17" s="69" t="s">
        <v>212</v>
      </c>
      <c r="G17" s="69" t="s">
        <v>213</v>
      </c>
      <c r="I17" t="s">
        <v>214</v>
      </c>
    </row>
    <row r="18" spans="3:91" ht="18" thickBot="1">
      <c r="C18" s="70" t="str">
        <f>IF(家計状況集計シート!K6="","",家計状況集計シート!K6)</f>
        <v/>
      </c>
      <c r="D18" s="70" t="str">
        <f>IF(家計状況集計シート!L6="","",家計状況集計シート!L6)</f>
        <v/>
      </c>
      <c r="E18" s="71" t="str">
        <f>IF(家計状況集計シート!M6="","",VALUE(家計状況集計シート!M6))</f>
        <v/>
      </c>
      <c r="F18" s="72" t="str">
        <f>IFERROR(_xlfn.IFS(AND(OR(D18="給与",D18="年金"),E18&lt;=1040000),E18,AND(OR(D18="給与",D18="年金"),E18&gt;1040000,E18&lt;=2000000),E18*0.2+830000,AND(OR(D18="給与",D18="年金"),E18&gt;2000000,E18&lt;=6530000),E18*0.3+620000,AND(OR(D18="給与",D18="年金"),E18&gt;6530000),2580000,OR(D18="営業所得",D18="臨時所得"),0),"")</f>
        <v/>
      </c>
      <c r="G18" s="72" t="str">
        <f>IF(E18="","",E18-F18)</f>
        <v/>
      </c>
      <c r="I18" s="76">
        <f>COUNTA(様式1_家庭状況!G42:H44)</f>
        <v>0</v>
      </c>
      <c r="J18" s="73">
        <f>IF(I18="","",I18*990000)</f>
        <v>0</v>
      </c>
    </row>
    <row r="19" spans="3:91" ht="18" thickBot="1">
      <c r="C19" s="69" t="s">
        <v>215</v>
      </c>
      <c r="D19" s="69" t="s">
        <v>216</v>
      </c>
      <c r="E19" s="69" t="s">
        <v>217</v>
      </c>
      <c r="F19" s="69" t="s">
        <v>218</v>
      </c>
      <c r="G19" s="69" t="s">
        <v>219</v>
      </c>
      <c r="I19" s="59" t="str">
        <f>IF($I$18="","↑人数を入力(0人の場合は0を入力)","")</f>
        <v/>
      </c>
    </row>
    <row r="20" spans="3:91" ht="18" thickBot="1">
      <c r="C20" s="70" t="str">
        <f>IF(家計状況集計シート!K7="","",家計状況集計シート!K7)</f>
        <v/>
      </c>
      <c r="D20" s="70" t="str">
        <f>IF(家計状況集計シート!L7="","",家計状況集計シート!L7)</f>
        <v/>
      </c>
      <c r="E20" s="71" t="str">
        <f>IF(家計状況集計シート!M7="","",VALUE(家計状況集計シート!M7))</f>
        <v/>
      </c>
      <c r="F20" s="72" t="str">
        <f>IFERROR(_xlfn.IFS(AND(OR(D20="給与",D20="年金"),E20&lt;=1040000),E20,AND(OR(D20="給与",D20="年金"),E20&gt;1040000,E20&lt;=2000000),E20*0.2+830000,AND(OR(D20="給与",D20="年金"),E20&gt;2000000,E20&lt;=6530000),E20*0.3+620000,AND(OR(D20="給与",D20="年金"),E20&gt;6530000),2580000,OR(D20="営業所得",D20="臨時所得"),0),"")</f>
        <v/>
      </c>
      <c r="G20" s="72" t="str">
        <f>IF(E20="","",E20-F20)</f>
        <v/>
      </c>
    </row>
    <row r="22" spans="3:91" ht="19.899999999999999">
      <c r="C22" s="68" t="s">
        <v>220</v>
      </c>
    </row>
    <row r="23" spans="3:91" ht="18" thickBot="1">
      <c r="C23" s="69" t="s">
        <v>221</v>
      </c>
      <c r="D23" s="69" t="s">
        <v>222</v>
      </c>
      <c r="E23" s="69" t="s">
        <v>223</v>
      </c>
      <c r="F23" s="69" t="s">
        <v>224</v>
      </c>
      <c r="G23" s="69" t="s">
        <v>225</v>
      </c>
      <c r="H23" s="69" t="s">
        <v>226</v>
      </c>
      <c r="J23" t="s">
        <v>227</v>
      </c>
    </row>
    <row r="24" spans="3:91" ht="18" thickBot="1">
      <c r="C24" s="70" t="str">
        <f>IF(様式1_家庭状況!E27="","",様式1_家庭状況!E27)</f>
        <v/>
      </c>
      <c r="D24" s="66" t="str">
        <f>IF(様式1_家庭状況!O27="","",様式1_家庭状況!O27)</f>
        <v/>
      </c>
      <c r="E24" s="70" t="str">
        <f>IF(様式1_家庭状況!I27="","",様式1_家庭状況!I27)</f>
        <v/>
      </c>
      <c r="F24" s="70" t="str">
        <f>IF(様式1_家庭状況!M27="","",様式1_家庭状況!M27)</f>
        <v/>
      </c>
      <c r="G24" s="70" t="str">
        <f>IF(様式1_家庭状況!N27="","",様式1_家庭状況!N27)</f>
        <v/>
      </c>
      <c r="H24" s="73" t="str" cm="1">
        <f t="array" ref="H24">_xlfn.IFS(
F24="小学生",90000,
F24="中学生",170000,
AND(D24="自宅通学",E24="国・公立",F24="高校生"),190000,
AND(D24="自宅外通学",E24="国・公立",F24="高校生"),410000,
AND(D24="自宅通学",E24="私立",F24="高校生"),330000,
AND(D24="自宅外通学",E24="私立",F24="高校生"),540000,
AND(D24="自宅通学",E24="国・公立",F24="高専学生",OR(G24=1,G24=2,G24=3)),280000,
AND(D24="自宅通学",E24="国・公立",F24="高専学生",OR(G24=4,G24=5)),400000,
AND(D24="自宅外通学",E24="国・公立",F24="高専学生",OR(G24=1,G24=2,G24=3)),500000,
AND(D24="自宅外通学",E24="国・公立",F24="高専学生",OR(G24=4,G24=5)),620000,
AND(D24="自宅通学",E24="私立",F24="高専学生",OR(G24=1,G24=2,G24=3)),540000,
AND(D24="自宅通学",E24="私立",F24="高専学生",OR(G24=4,G24=5)),660000,
AND(D24="自宅外通学",E24="私立",F24="高専学生",OR(G24=1,G24=2,G24=3)),760000,
AND(D24="自宅外通学",E24="私立",F24="高専学生",OR(G24=4,G24=5)),880000,
AND(D24="自宅通学",E24="国・公立",F24="大学生"),670000,
AND(D24="自宅外通学",E24="国・公立",F24="大学生"),1160000,
AND(D24="自宅通学",E24="私立",F24="大学生"),1110000,
AND(D24="自宅外通学",E24="私立",F24="大学生"),1590000,
AND(D24="自宅通学",E24="国・公立",F24="専修学校生_高等"),70000,
AND(D24="自宅外通学",E24="国・公立",F24="専修学校生_高等"),180000,
AND(D24="自宅通学",E24="私立",F24="専修学校生_高等"),290000,
AND(D24="自宅外通学",E24="私立",F24="専修学校生_高等"),390000,
AND(D24="自宅通学",E24="国・公立",F24="専修学校生_専門"),250000,
AND(D24="自宅外通学",E24="国・公立",F24="専修学校生_専門"),710000,
AND(D24="自宅通学",E24="私立",F24="専修学校生_専門"),790000,
AND(D24="自宅外通学",E24="私立",F24="専修学校生_専門"),1230000,
C24="","")</f>
        <v/>
      </c>
      <c r="I24" s="59"/>
      <c r="J24" s="73">
        <f>SUM(G10,G12,G14,G16,G18,G20)</f>
        <v>0</v>
      </c>
    </row>
    <row r="25" spans="3:91" ht="18" thickBot="1">
      <c r="C25" s="69" t="s">
        <v>228</v>
      </c>
      <c r="D25" s="69" t="s">
        <v>229</v>
      </c>
      <c r="E25" s="69" t="s">
        <v>230</v>
      </c>
      <c r="F25" s="69" t="s">
        <v>231</v>
      </c>
      <c r="G25" s="69" t="s">
        <v>232</v>
      </c>
      <c r="H25" s="69" t="s">
        <v>233</v>
      </c>
    </row>
    <row r="26" spans="3:91" ht="18" thickBot="1">
      <c r="C26" s="70" t="str">
        <f>IF(様式1_家庭状況!E28="","",様式1_家庭状況!E28)</f>
        <v/>
      </c>
      <c r="D26" s="66" t="str">
        <f>IF(様式1_家庭状況!O28="","",様式1_家庭状況!O28)</f>
        <v/>
      </c>
      <c r="E26" s="70" t="str">
        <f>IF(様式1_家庭状況!I28="","",様式1_家庭状況!I28)</f>
        <v/>
      </c>
      <c r="F26" s="70" t="str">
        <f>IF(様式1_家庭状況!M28="","",様式1_家庭状況!M28)</f>
        <v/>
      </c>
      <c r="G26" s="70" t="str">
        <f>IF(様式1_家庭状況!N28="","",様式1_家庭状況!N28)</f>
        <v/>
      </c>
      <c r="H26" s="73" t="str" cm="1">
        <f t="array" ref="H26">_xlfn.IFS(
F26="小学生",90000,
F26="中学生",170000,
AND(D26="自宅通学",E26="国・公立",F26="高校生"),190000,
AND(D26="自宅外通学",E26="国・公立",F26="高校生"),410000,
AND(D26="自宅通学",E26="私立",F26="高校生"),330000,
AND(D26="自宅外通学",E26="私立",F26="高校生"),540000,
AND(D26="自宅通学",E26="国・公立",F26="高専学生",OR(G26=1,G26=2,G26=3)),280000,
AND(D26="自宅通学",E26="国・公立",F26="高専学生",OR(G26=4,G26=5)),400000,
AND(D26="自宅外通学",E26="国・公立",F26="高専学生",OR(G26=1,G26=2,G26=3)),500000,
AND(D26="自宅外通学",E26="国・公立",F26="高専学生",OR(G26=4,G26=5)),620000,
AND(D26="自宅通学",E26="私立",F26="高専学生",OR(G26=1,G26=2,G26=3)),540000,
AND(D26="自宅通学",E26="私立",F26="高専学生",OR(G26=4,G26=5)),660000,
AND(D26="自宅外通学",E26="私立",F26="高専学生",OR(G26=1,G26=2,G26=3)),760000,
AND(D26="自宅外通学",E26="私立",F26="高専学生",OR(G26=4,G26=5)),880000,
AND(D26="自宅通学",E26="国・公立",F26="大学生"),670000,
AND(D26="自宅外通学",E26="国・公立",F26="大学生"),1160000,
AND(D26="自宅通学",E26="私立",F26="大学生"),1110000,
AND(D26="自宅外通学",E26="私立",F26="大学生"),1590000,
AND(D26="自宅通学",E26="国・公立",F26="専修学校生_高等"),70000,
AND(D26="自宅外通学",E26="国・公立",F26="専修学校生_高等"),180000,
AND(D26="自宅通学",E26="私立",F26="専修学校生_高等"),290000,
AND(D26="自宅外通学",E26="私立",F26="専修学校生_高等"),390000,
AND(D26="自宅通学",E26="国・公立",F26="専修学校生_専門"),250000,
AND(D26="自宅外通学",E26="国・公立",F26="専修学校生_専門"),710000,
AND(D26="自宅通学",E26="私立",F26="専修学校生_専門"),790000,
AND(D26="自宅外通学",E26="私立",F26="専修学校生_専門"),1230000,
C26="","")</f>
        <v/>
      </c>
      <c r="I26" s="59"/>
      <c r="J26" t="s">
        <v>234</v>
      </c>
      <c r="L26" t="s">
        <v>295</v>
      </c>
    </row>
    <row r="27" spans="3:91" ht="18" thickBot="1">
      <c r="C27" s="69" t="s">
        <v>236</v>
      </c>
      <c r="D27" s="69" t="s">
        <v>237</v>
      </c>
      <c r="E27" s="69" t="s">
        <v>238</v>
      </c>
      <c r="F27" s="69" t="s">
        <v>239</v>
      </c>
      <c r="G27" s="69" t="s">
        <v>240</v>
      </c>
      <c r="H27" s="69" t="s">
        <v>241</v>
      </c>
      <c r="J27" s="73" t="e">
        <f>SUM(I10,J10,K10,I12,I14,I16,J18)</f>
        <v>#N/A</v>
      </c>
      <c r="L27" s="77">
        <v>0</v>
      </c>
      <c r="CM27" s="59" t="str">
        <f>IFERROR(IF(AND(F2="○",L27=""),"←入力必須",""),"")</f>
        <v/>
      </c>
    </row>
    <row r="28" spans="3:91" ht="18" thickBot="1">
      <c r="C28" s="70" t="str">
        <f>IF(様式1_家庭状況!E29="","",様式1_家庭状況!E29)</f>
        <v/>
      </c>
      <c r="D28" s="66" t="str">
        <f>IF(様式1_家庭状況!O29="","",様式1_家庭状況!O29)</f>
        <v/>
      </c>
      <c r="E28" s="70" t="str">
        <f>IF(様式1_家庭状況!I29="","",様式1_家庭状況!I29)</f>
        <v/>
      </c>
      <c r="F28" s="70" t="str">
        <f>IF(様式1_家庭状況!M29="","",様式1_家庭状況!M29)</f>
        <v/>
      </c>
      <c r="G28" s="70" t="str">
        <f>IF(様式1_家庭状況!N29="","",様式1_家庭状況!N29)</f>
        <v/>
      </c>
      <c r="H28" s="73" t="str" cm="1">
        <f t="array" ref="H28">_xlfn.IFS(
F28="小学生",90000,
F28="中学生",170000,
AND(D28="自宅通学",E28="国・公立",F28="高校生"),190000,
AND(D28="自宅外通学",E28="国・公立",F28="高校生"),410000,
AND(D28="自宅通学",E28="私立",F28="高校生"),330000,
AND(D28="自宅外通学",E28="私立",F28="高校生"),540000,
AND(D28="自宅通学",E28="国・公立",F28="高専学生",OR(G28=1,G28=2,G28=3)),280000,
AND(D28="自宅通学",E28="国・公立",F28="高専学生",OR(G28=4,G28=5)),400000,
AND(D28="自宅外通学",E28="国・公立",F28="高専学生",OR(G28=1,G28=2,G28=3)),500000,
AND(D28="自宅外通学",E28="国・公立",F28="高専学生",OR(G28=4,G28=5)),620000,
AND(D28="自宅通学",E28="私立",F28="高専学生",OR(G28=1,G28=2,G28=3)),540000,
AND(D28="自宅通学",E28="私立",F28="高専学生",OR(G28=4,G28=5)),660000,
AND(D28="自宅外通学",E28="私立",F28="高専学生",OR(G28=1,G28=2,G28=3)),760000,
AND(D28="自宅外通学",E28="私立",F28="高専学生",OR(G28=4,G28=5)),880000,
AND(D28="自宅通学",E28="国・公立",F28="大学生"),670000,
AND(D28="自宅外通学",E28="国・公立",F28="大学生"),1160000,
AND(D28="自宅通学",E28="私立",F28="大学生"),1110000,
AND(D28="自宅外通学",E28="私立",F28="大学生"),1590000,
AND(D28="自宅通学",E28="国・公立",F28="専修学校生_高等"),70000,
AND(D28="自宅外通学",E28="国・公立",F28="専修学校生_高等"),180000,
AND(D28="自宅通学",E28="私立",F28="専修学校生_高等"),290000,
AND(D28="自宅外通学",E28="私立",F28="専修学校生_高等"),390000,
AND(D28="自宅通学",E28="国・公立",F28="専修学校生_専門"),250000,
AND(D28="自宅外通学",E28="国・公立",F28="専修学校生_専門"),710000,
AND(D28="自宅通学",E28="私立",F28="専修学校生_専門"),790000,
AND(D28="自宅外通学",E28="私立",F28="専修学校生_専門"),1230000,
C28="","")</f>
        <v/>
      </c>
      <c r="I28" s="59"/>
    </row>
    <row r="29" spans="3:91" ht="18" thickBot="1">
      <c r="C29" s="69" t="s">
        <v>242</v>
      </c>
      <c r="D29" s="69" t="s">
        <v>243</v>
      </c>
      <c r="E29" s="69" t="s">
        <v>244</v>
      </c>
      <c r="F29" s="69" t="s">
        <v>245</v>
      </c>
      <c r="G29" s="69" t="s">
        <v>246</v>
      </c>
      <c r="H29" s="69" t="s">
        <v>247</v>
      </c>
      <c r="J29" t="s">
        <v>248</v>
      </c>
    </row>
    <row r="30" spans="3:91" ht="18" thickBot="1">
      <c r="C30" s="70" t="str">
        <f>IF(様式1_家庭状況!E30="","",様式1_家庭状況!E30)</f>
        <v/>
      </c>
      <c r="D30" s="66" t="str">
        <f>IF(様式1_家庭状況!O30="","",様式1_家庭状況!O30)</f>
        <v/>
      </c>
      <c r="E30" s="70" t="str">
        <f>IF(様式1_家庭状況!I30="","",様式1_家庭状況!I30)</f>
        <v/>
      </c>
      <c r="F30" s="70" t="str">
        <f>IF(様式1_家庭状況!M30="","",様式1_家庭状況!M30)</f>
        <v/>
      </c>
      <c r="G30" s="70" t="str">
        <f>IF(様式1_家庭状況!N30="","",様式1_家庭状況!N30)</f>
        <v/>
      </c>
      <c r="H30" s="73" t="str" cm="1">
        <f t="array" ref="H30">_xlfn.IFS(
F30="小学生",90000,
F30="中学生",170000,
AND(D30="自宅通学",E30="国・公立",F30="高校生"),190000,
AND(D30="自宅外通学",E30="国・公立",F30="高校生"),410000,
AND(D30="自宅通学",E30="私立",F30="高校生"),330000,
AND(D30="自宅外通学",E30="私立",F30="高校生"),540000,
AND(D30="自宅通学",E30="国・公立",F30="高専学生",OR(G30=1,G30=2,G30=3)),280000,
AND(D30="自宅通学",E30="国・公立",F30="高専学生",OR(G30=4,G30=5)),400000,
AND(D30="自宅外通学",E30="国・公立",F30="高専学生",OR(G30=1,G30=2,G30=3)),500000,
AND(D30="自宅外通学",E30="国・公立",F30="高専学生",OR(G30=4,G30=5)),620000,
AND(D30="自宅通学",E30="私立",F30="高専学生",OR(G30=1,G30=2,G30=3)),540000,
AND(D30="自宅通学",E30="私立",F30="高専学生",OR(G30=4,G30=5)),660000,
AND(D30="自宅外通学",E30="私立",F30="高専学生",OR(G30=1,G30=2,G30=3)),760000,
AND(D30="自宅外通学",E30="私立",F30="高専学生",OR(G30=4,G30=5)),880000,
AND(D30="自宅通学",E30="国・公立",F30="大学生"),670000,
AND(D30="自宅外通学",E30="国・公立",F30="大学生"),1160000,
AND(D30="自宅通学",E30="私立",F30="大学生"),1110000,
AND(D30="自宅外通学",E30="私立",F30="大学生"),1590000,
AND(D30="自宅通学",E30="国・公立",F30="専修学校生_高等"),70000,
AND(D30="自宅外通学",E30="国・公立",F30="専修学校生_高等"),180000,
AND(D30="自宅通学",E30="私立",F30="専修学校生_高等"),290000,
AND(D30="自宅外通学",E30="私立",F30="専修学校生_高等"),390000,
AND(D30="自宅通学",E30="国・公立",F30="専修学校生_専門"),250000,
AND(D30="自宅外通学",E30="国・公立",F30="専修学校生_専門"),710000,
AND(D30="自宅通学",E30="私立",F30="専修学校生_専門"),790000,
AND(D30="自宅外通学",E30="私立",F30="専修学校生_専門"),1230000,
C30="","")</f>
        <v/>
      </c>
      <c r="I30" s="59"/>
      <c r="J30" s="73">
        <f>SUM(H24,H26,H28,H30,H32,H34)</f>
        <v>0</v>
      </c>
    </row>
    <row r="31" spans="3:91" ht="18" thickBot="1">
      <c r="C31" s="69" t="s">
        <v>249</v>
      </c>
      <c r="D31" s="69" t="s">
        <v>250</v>
      </c>
      <c r="E31" s="69" t="s">
        <v>251</v>
      </c>
      <c r="F31" s="69" t="s">
        <v>252</v>
      </c>
      <c r="G31" s="69" t="s">
        <v>253</v>
      </c>
      <c r="H31" s="69" t="s">
        <v>254</v>
      </c>
    </row>
    <row r="32" spans="3:91" ht="18" thickBot="1">
      <c r="C32" s="70" t="str">
        <f>IF(様式1_家庭状況!E31="","",様式1_家庭状況!E31)</f>
        <v/>
      </c>
      <c r="D32" s="66" t="str">
        <f>IF(様式1_家庭状況!O31="","",様式1_家庭状況!O31)</f>
        <v/>
      </c>
      <c r="E32" s="70" t="str">
        <f>IF(様式1_家庭状況!I31="","",様式1_家庭状況!I31)</f>
        <v/>
      </c>
      <c r="F32" s="70" t="str">
        <f>IF(様式1_家庭状況!M31="","",様式1_家庭状況!M31)</f>
        <v/>
      </c>
      <c r="G32" s="70" t="str">
        <f>IF(様式1_家庭状況!N31="","",様式1_家庭状況!N31)</f>
        <v/>
      </c>
      <c r="H32" s="73" t="str" cm="1">
        <f t="array" ref="H32">_xlfn.IFS(
F32="小学生",90000,
F32="中学生",170000,
AND(D32="自宅通学",E32="国・公立",F32="高校生"),190000,
AND(D32="自宅外通学",E32="国・公立",F32="高校生"),410000,
AND(D32="自宅通学",E32="私立",F32="高校生"),330000,
AND(D32="自宅外通学",E32="私立",F32="高校生"),540000,
AND(D32="自宅通学",E32="国・公立",F32="高専学生",OR(G32=1,G32=2,G32=3)),280000,
AND(D32="自宅通学",E32="国・公立",F32="高専学生",OR(G32=4,G32=5)),400000,
AND(D32="自宅外通学",E32="国・公立",F32="高専学生",OR(G32=1,G32=2,G32=3)),500000,
AND(D32="自宅外通学",E32="国・公立",F32="高専学生",OR(G32=4,G32=5)),620000,
AND(D32="自宅通学",E32="私立",F32="高専学生",OR(G32=1,G32=2,G32=3)),540000,
AND(D32="自宅通学",E32="私立",F32="高専学生",OR(G32=4,G32=5)),660000,
AND(D32="自宅外通学",E32="私立",F32="高専学生",OR(G32=1,G32=2,G32=3)),760000,
AND(D32="自宅外通学",E32="私立",F32="高専学生",OR(G32=4,G32=5)),880000,
AND(D32="自宅通学",E32="国・公立",F32="大学生"),670000,
AND(D32="自宅外通学",E32="国・公立",F32="大学生"),1160000,
AND(D32="自宅通学",E32="私立",F32="大学生"),1110000,
AND(D32="自宅外通学",E32="私立",F32="大学生"),1590000,
AND(D32="自宅通学",E32="国・公立",F32="専修学校生_高等"),70000,
AND(D32="自宅外通学",E32="国・公立",F32="専修学校生_高等"),180000,
AND(D32="自宅通学",E32="私立",F32="専修学校生_高等"),290000,
AND(D32="自宅外通学",E32="私立",F32="専修学校生_高等"),390000,
AND(D32="自宅通学",E32="国・公立",F32="専修学校生_専門"),250000,
AND(D32="自宅外通学",E32="国・公立",F32="専修学校生_専門"),710000,
AND(D32="自宅通学",E32="私立",F32="専修学校生_専門"),790000,
AND(D32="自宅外通学",E32="私立",F32="専修学校生_専門"),1230000,
C32="","")</f>
        <v/>
      </c>
      <c r="I32" s="59"/>
      <c r="J32" t="s">
        <v>296</v>
      </c>
    </row>
    <row r="33" spans="1:95" ht="18" thickBot="1">
      <c r="C33" s="69" t="s">
        <v>257</v>
      </c>
      <c r="D33" s="69" t="s">
        <v>258</v>
      </c>
      <c r="E33" s="69" t="s">
        <v>259</v>
      </c>
      <c r="F33" s="69" t="s">
        <v>260</v>
      </c>
      <c r="G33" s="69" t="s">
        <v>261</v>
      </c>
      <c r="H33" s="69" t="s">
        <v>262</v>
      </c>
      <c r="J33" s="73" t="e" cm="1">
        <f t="array" ref="J33">_xlfn.IFS(
AND(OR($L$1="学部(昼間)",$L$1="学部(夜間)"),$D$4=1),1670000,
AND(OR($L$1="学部(昼間)",$L$1="学部(夜間)"),$D$4=2),2660000,
AND(OR($L$1="学部(昼間)",$L$1="学部(夜間)"),$D$4=3),3060000,
AND(OR($L$1="学部(昼間)",$L$1="学部(夜間)"),$D$4=4),3340000,
AND(OR($L$1="学部(昼間)",$L$1="学部(夜間)"),$D$4=5),3600000,
AND(OR($L$1="学部(昼間)",$L$1="学部(夜間)"),$D$4=6),3780000,
AND(OR($L$1="学部(昼間)",$L$1="学部(夜間)"),$D$4=7),3950000,
AND(OR($L$1="学部(昼間)",$L$1="学部(夜間)"),$D$4&gt;=8),3950000+SUM($D$4-7)+170000,
AND($L$1="修士",$D$4=1),1820000,
AND($L$1="修士",$D$4=2),2900000,
AND($L$1="修士",$D$4=3),3340000,
AND($L$1="修士",$D$4=4),3640000,
AND($L$1="修士",$D$4=5),3930000,
AND($L$1="修士",$D$4=6),4120000,
AND($L$1="修士",$D$4=7),4320000,
AND($L$1="修士",$D$4&gt;=8),4320000+SUM($D$4-7)+200000,
AND($L$1="博士",$D$4=1),2540000,
AND($L$1="博士",$D$4=2),4040000,
AND($L$1="博士",$D$4=3),4670000,
AND($L$1="博士",$D$4=4),5070000,
AND($L$1="博士",$D$4=5),5480000,
AND($L$1="博士",$D$4=6),5740000,
AND($L$1="博士",$D$4=7),6020000,
AND($L$1="博士",$D$4&gt;=8),6020000+SUM($D$4-7)+280000,
$D$4="","")</f>
        <v>#N/A</v>
      </c>
    </row>
    <row r="34" spans="1:95" ht="18" thickBot="1">
      <c r="C34" s="70" t="str">
        <f>IF(様式1_家庭状況!E32="","",様式1_家庭状況!E32)</f>
        <v/>
      </c>
      <c r="D34" s="66" t="str">
        <f>IF(様式1_家庭状況!O32="","",様式1_家庭状況!O32)</f>
        <v/>
      </c>
      <c r="E34" s="70" t="str">
        <f>IF(様式1_家庭状況!I32="","",様式1_家庭状況!I32)</f>
        <v/>
      </c>
      <c r="F34" s="70" t="str">
        <f>IF(様式1_家庭状況!M32="","",様式1_家庭状況!M32)</f>
        <v/>
      </c>
      <c r="G34" s="70" t="str">
        <f>IF(様式1_家庭状況!N32="","",様式1_家庭状況!N32)</f>
        <v/>
      </c>
      <c r="H34" s="73" t="str" cm="1">
        <f t="array" ref="H34">_xlfn.IFS(
F34="小学生",90000,
F34="中学生",170000,
AND(D34="自宅通学",E34="国・公立",F34="高校生"),190000,
AND(D34="自宅外通学",E34="国・公立",F34="高校生"),410000,
AND(D34="自宅通学",E34="私立",F34="高校生"),330000,
AND(D34="自宅外通学",E34="私立",F34="高校生"),540000,
AND(D34="自宅通学",E34="国・公立",F34="高専学生",OR(G34=1,G34=2,G34=3)),280000,
AND(D34="自宅通学",E34="国・公立",F34="高専学生",OR(G34=4,G34=5)),400000,
AND(D34="自宅外通学",E34="国・公立",F34="高専学生",OR(G34=1,G34=2,G34=3)),500000,
AND(D34="自宅外通学",E34="国・公立",F34="高専学生",OR(G34=4,G34=5)),620000,
AND(D34="自宅通学",E34="私立",F34="高専学生",OR(G34=1,G34=2,G34=3)),540000,
AND(D34="自宅通学",E34="私立",F34="高専学生",OR(G34=4,G34=5)),660000,
AND(D34="自宅外通学",E34="私立",F34="高専学生",OR(G34=1,G34=2,G34=3)),760000,
AND(D34="自宅外通学",E34="私立",F34="高専学生",OR(G34=4,G34=5)),880000,
AND(D34="自宅通学",E34="国・公立",F34="大学生"),670000,
AND(D34="自宅外通学",E34="国・公立",F34="大学生"),1160000,
AND(D34="自宅通学",E34="私立",F34="大学生"),1110000,
AND(D34="自宅外通学",E34="私立",F34="大学生"),1590000,
AND(D34="自宅通学",E34="国・公立",F34="専修学校生_高等"),70000,
AND(D34="自宅外通学",E34="国・公立",F34="専修学校生_高等"),180000,
AND(D34="自宅通学",E34="私立",F34="専修学校生_高等"),290000,
AND(D34="自宅外通学",E34="私立",F34="専修学校生_高等"),390000,
AND(D34="自宅通学",E34="国・公立",F34="専修学校生_専門"),250000,
AND(D34="自宅外通学",E34="国・公立",F34="専修学校生_専門"),710000,
AND(D34="自宅通学",E34="私立",F34="専修学校生_専門"),790000,
AND(D34="自宅外通学",E34="私立",F34="専修学校生_専門"),1230000,
C34="","")</f>
        <v/>
      </c>
      <c r="I34" s="59"/>
    </row>
    <row r="41" spans="1:95" ht="18" customHeight="1" outlineLevel="1">
      <c r="A41" t="s">
        <v>297</v>
      </c>
      <c r="B41" t="s">
        <v>168</v>
      </c>
      <c r="C41" t="s">
        <v>169</v>
      </c>
      <c r="D41" t="s">
        <v>263</v>
      </c>
      <c r="E41" t="s">
        <v>264</v>
      </c>
      <c r="F41" t="s">
        <v>265</v>
      </c>
      <c r="G41" t="s">
        <v>170</v>
      </c>
      <c r="H41" t="s">
        <v>171</v>
      </c>
      <c r="I41" t="s">
        <v>49</v>
      </c>
      <c r="J41" t="s">
        <v>187</v>
      </c>
      <c r="K41" t="s">
        <v>173</v>
      </c>
      <c r="L41" t="s">
        <v>174</v>
      </c>
      <c r="M41" t="s">
        <v>175</v>
      </c>
      <c r="N41" t="s">
        <v>176</v>
      </c>
      <c r="O41" t="s">
        <v>177</v>
      </c>
      <c r="P41" t="s">
        <v>181</v>
      </c>
      <c r="Q41" t="s">
        <v>182</v>
      </c>
      <c r="R41" t="s">
        <v>183</v>
      </c>
      <c r="S41" t="s">
        <v>184</v>
      </c>
      <c r="T41" t="s">
        <v>185</v>
      </c>
      <c r="U41" t="s">
        <v>190</v>
      </c>
      <c r="V41" t="s">
        <v>191</v>
      </c>
      <c r="W41" t="s">
        <v>192</v>
      </c>
      <c r="X41" t="s">
        <v>193</v>
      </c>
      <c r="Y41" t="s">
        <v>194</v>
      </c>
      <c r="Z41" t="s">
        <v>197</v>
      </c>
      <c r="AA41" t="s">
        <v>198</v>
      </c>
      <c r="AB41" t="s">
        <v>199</v>
      </c>
      <c r="AC41" t="s">
        <v>200</v>
      </c>
      <c r="AD41" t="s">
        <v>201</v>
      </c>
      <c r="AE41" t="s">
        <v>203</v>
      </c>
      <c r="AF41" t="s">
        <v>204</v>
      </c>
      <c r="AG41" t="s">
        <v>205</v>
      </c>
      <c r="AH41" t="s">
        <v>206</v>
      </c>
      <c r="AI41" t="s">
        <v>207</v>
      </c>
      <c r="AJ41" t="s">
        <v>209</v>
      </c>
      <c r="AK41" t="s">
        <v>210</v>
      </c>
      <c r="AL41" t="s">
        <v>211</v>
      </c>
      <c r="AM41" t="s">
        <v>212</v>
      </c>
      <c r="AN41" t="s">
        <v>213</v>
      </c>
      <c r="AO41" t="s">
        <v>215</v>
      </c>
      <c r="AP41" t="s">
        <v>216</v>
      </c>
      <c r="AQ41" t="s">
        <v>217</v>
      </c>
      <c r="AR41" t="s">
        <v>218</v>
      </c>
      <c r="AS41" t="s">
        <v>219</v>
      </c>
      <c r="AT41" t="s">
        <v>221</v>
      </c>
      <c r="AU41" t="s">
        <v>222</v>
      </c>
      <c r="AV41" t="s">
        <v>223</v>
      </c>
      <c r="AW41" t="s">
        <v>224</v>
      </c>
      <c r="AX41" t="s">
        <v>225</v>
      </c>
      <c r="AY41" t="s">
        <v>226</v>
      </c>
      <c r="AZ41" t="s">
        <v>228</v>
      </c>
      <c r="BA41" t="s">
        <v>229</v>
      </c>
      <c r="BB41" t="s">
        <v>230</v>
      </c>
      <c r="BC41" t="s">
        <v>231</v>
      </c>
      <c r="BD41" t="s">
        <v>232</v>
      </c>
      <c r="BE41" t="s">
        <v>233</v>
      </c>
      <c r="BF41" t="s">
        <v>236</v>
      </c>
      <c r="BG41" t="s">
        <v>237</v>
      </c>
      <c r="BH41" t="s">
        <v>238</v>
      </c>
      <c r="BI41" t="s">
        <v>239</v>
      </c>
      <c r="BJ41" t="s">
        <v>240</v>
      </c>
      <c r="BK41" t="s">
        <v>241</v>
      </c>
      <c r="BL41" t="s">
        <v>242</v>
      </c>
      <c r="BM41" t="s">
        <v>243</v>
      </c>
      <c r="BN41" t="s">
        <v>244</v>
      </c>
      <c r="BO41" t="s">
        <v>245</v>
      </c>
      <c r="BP41" t="s">
        <v>246</v>
      </c>
      <c r="BQ41" t="s">
        <v>247</v>
      </c>
      <c r="BR41" t="s">
        <v>249</v>
      </c>
      <c r="BS41" t="s">
        <v>250</v>
      </c>
      <c r="BT41" t="s">
        <v>251</v>
      </c>
      <c r="BU41" t="s">
        <v>252</v>
      </c>
      <c r="BV41" t="s">
        <v>253</v>
      </c>
      <c r="BW41" t="s">
        <v>254</v>
      </c>
      <c r="BX41" t="s">
        <v>257</v>
      </c>
      <c r="BY41" t="s">
        <v>258</v>
      </c>
      <c r="BZ41" t="s">
        <v>259</v>
      </c>
      <c r="CA41" t="s">
        <v>260</v>
      </c>
      <c r="CB41" t="s">
        <v>261</v>
      </c>
      <c r="CC41" t="s">
        <v>262</v>
      </c>
      <c r="CD41" t="s">
        <v>186</v>
      </c>
      <c r="CE41" t="s">
        <v>266</v>
      </c>
      <c r="CF41" t="s">
        <v>188</v>
      </c>
      <c r="CG41" t="s">
        <v>195</v>
      </c>
      <c r="CH41" t="s">
        <v>267</v>
      </c>
      <c r="CI41" t="s">
        <v>208</v>
      </c>
      <c r="CJ41" t="s">
        <v>214</v>
      </c>
      <c r="CK41" t="s">
        <v>227</v>
      </c>
      <c r="CL41" t="s">
        <v>234</v>
      </c>
      <c r="CM41" t="s">
        <v>248</v>
      </c>
      <c r="CN41" t="s">
        <v>296</v>
      </c>
      <c r="CO41" t="s">
        <v>268</v>
      </c>
      <c r="CP41" t="s">
        <v>269</v>
      </c>
      <c r="CQ41" t="s">
        <v>270</v>
      </c>
    </row>
    <row r="42" spans="1:95" ht="18" customHeight="1" outlineLevel="1">
      <c r="B42">
        <f>$B$4</f>
        <v>0</v>
      </c>
      <c r="C42">
        <f>$C$4</f>
        <v>0</v>
      </c>
      <c r="D42">
        <f>C$2</f>
        <v>0</v>
      </c>
      <c r="E42">
        <f>D$2</f>
        <v>0</v>
      </c>
      <c r="F42">
        <f>E$2</f>
        <v>0</v>
      </c>
      <c r="G42">
        <f>$D$4</f>
        <v>1</v>
      </c>
      <c r="H42">
        <f>$E$4</f>
        <v>0</v>
      </c>
      <c r="I42">
        <f>$F$4</f>
        <v>0</v>
      </c>
      <c r="J42">
        <f>$G$4</f>
        <v>0</v>
      </c>
      <c r="K42" t="str">
        <f>$H$4</f>
        <v>不明</v>
      </c>
      <c r="L42" t="str">
        <f>$I$4</f>
        <v>不明</v>
      </c>
      <c r="M42">
        <f>$J$4</f>
        <v>0</v>
      </c>
      <c r="N42" t="str">
        <f>$K$4</f>
        <v>無</v>
      </c>
      <c r="O42" t="str">
        <f>$L$4</f>
        <v>不明</v>
      </c>
      <c r="P42" t="e" vm="2">
        <f>IF(C$10="","",C$10)</f>
        <v>#VALUE!</v>
      </c>
      <c r="Q42" t="str">
        <f>IF(D$10="","",D$10)</f>
        <v/>
      </c>
      <c r="R42">
        <f>IF(E$10="",0,E$10)</f>
        <v>0</v>
      </c>
      <c r="S42">
        <f>IF(F$10="",0,F$10)</f>
        <v>0</v>
      </c>
      <c r="T42">
        <f>IF(G$10="",0,G$10)</f>
        <v>0</v>
      </c>
      <c r="U42" t="str">
        <f>IF(C$12="","",C$12)</f>
        <v/>
      </c>
      <c r="V42" t="str">
        <f>IF(D$12="","",D$12)</f>
        <v/>
      </c>
      <c r="W42">
        <f>IF(E$12="",0,E$12)</f>
        <v>0</v>
      </c>
      <c r="X42">
        <f t="shared" ref="X42:Y42" si="0">IF(F$12="",0,F$12)</f>
        <v>0</v>
      </c>
      <c r="Y42">
        <f t="shared" si="0"/>
        <v>0</v>
      </c>
      <c r="Z42" t="str">
        <f>IF(C$14="","",C$14)</f>
        <v/>
      </c>
      <c r="AA42" t="str">
        <f>IF(D$14="","",D$14)</f>
        <v/>
      </c>
      <c r="AB42">
        <f>IF(E$14="",0,E$14)</f>
        <v>0</v>
      </c>
      <c r="AC42">
        <f t="shared" ref="AC42:AD42" si="1">IF(F$14="",0,F$14)</f>
        <v>0</v>
      </c>
      <c r="AD42">
        <f t="shared" si="1"/>
        <v>0</v>
      </c>
      <c r="AE42" t="str">
        <f>IF(C$16="","",C$16)</f>
        <v/>
      </c>
      <c r="AF42" t="str">
        <f>IF(D$16="","",D$16)</f>
        <v/>
      </c>
      <c r="AG42">
        <f>IF(E$16="",0,E$16)</f>
        <v>0</v>
      </c>
      <c r="AH42">
        <f t="shared" ref="AH42:AI42" si="2">IF(F$16="",0,F$16)</f>
        <v>0</v>
      </c>
      <c r="AI42">
        <f t="shared" si="2"/>
        <v>0</v>
      </c>
      <c r="AJ42" t="str">
        <f>IF(C$18="","",C$18)</f>
        <v/>
      </c>
      <c r="AK42" t="str">
        <f>IF(D$18="","",D$18)</f>
        <v/>
      </c>
      <c r="AL42">
        <f>IF(E$18="",0,E$18)</f>
        <v>0</v>
      </c>
      <c r="AM42">
        <f t="shared" ref="AM42:AN42" si="3">IF(F$18="",0,F$18)</f>
        <v>0</v>
      </c>
      <c r="AN42">
        <f t="shared" si="3"/>
        <v>0</v>
      </c>
      <c r="AO42" t="str">
        <f>IF(C$20="","",C$20)</f>
        <v/>
      </c>
      <c r="AP42" t="str">
        <f>IF(D$20="","",D$20)</f>
        <v/>
      </c>
      <c r="AQ42">
        <f>IF(E$20="",0,E$20)</f>
        <v>0</v>
      </c>
      <c r="AR42">
        <f t="shared" ref="AR42:AS42" si="4">IF(F$20="",0,F$20)</f>
        <v>0</v>
      </c>
      <c r="AS42">
        <f t="shared" si="4"/>
        <v>0</v>
      </c>
      <c r="AT42" t="str">
        <f>IF(C$24="","",C$24)</f>
        <v/>
      </c>
      <c r="AU42" t="str">
        <f>IF(D$24="","",D$24)</f>
        <v/>
      </c>
      <c r="AV42" t="str">
        <f>IF(E$24="","",E$24)</f>
        <v/>
      </c>
      <c r="AW42" t="str">
        <f>IF(F$24="","",F$24)</f>
        <v/>
      </c>
      <c r="AX42" t="str">
        <f>IF(G$24="","",G$24)</f>
        <v/>
      </c>
      <c r="AY42">
        <f>IF(H$24="",0,H$24)</f>
        <v>0</v>
      </c>
      <c r="AZ42" t="str">
        <f>IF(C$26="","",C$26)</f>
        <v/>
      </c>
      <c r="BA42" t="str">
        <f>IF(D$26="","",D$26)</f>
        <v/>
      </c>
      <c r="BB42" t="str">
        <f>IF(E$26="","",E$26)</f>
        <v/>
      </c>
      <c r="BC42" t="str">
        <f>IF(F$26="","",F$26)</f>
        <v/>
      </c>
      <c r="BD42" t="str">
        <f>IF(G$26="","",G$26)</f>
        <v/>
      </c>
      <c r="BE42">
        <f>IF(H$26="",0,H$26)</f>
        <v>0</v>
      </c>
      <c r="BF42" t="str">
        <f>IF(C$28="","",C$28)</f>
        <v/>
      </c>
      <c r="BG42" t="str">
        <f>IF(D$28="","",D$28)</f>
        <v/>
      </c>
      <c r="BH42" t="str">
        <f>IF(E$28="","",E$28)</f>
        <v/>
      </c>
      <c r="BI42" t="str">
        <f>IF(F$28="","",F$28)</f>
        <v/>
      </c>
      <c r="BJ42" t="str">
        <f>IF(G$28="","",G$28)</f>
        <v/>
      </c>
      <c r="BK42">
        <f>IF(H$28="",0,H$28)</f>
        <v>0</v>
      </c>
      <c r="BL42" t="str">
        <f>IF(C$30="","",C$30)</f>
        <v/>
      </c>
      <c r="BM42" t="str">
        <f>IF(D$30="","",D$30)</f>
        <v/>
      </c>
      <c r="BN42" t="str">
        <f>IF(E$30="","",E$30)</f>
        <v/>
      </c>
      <c r="BO42" t="str">
        <f>IF(F$30="","",F$30)</f>
        <v/>
      </c>
      <c r="BP42" t="str">
        <f>IF(G$30="","",G$30)</f>
        <v/>
      </c>
      <c r="BQ42">
        <f>IF(H$30="",0,H$30)</f>
        <v>0</v>
      </c>
      <c r="BR42" t="str">
        <f>IF(C$32="","",C$32)</f>
        <v/>
      </c>
      <c r="BS42" t="str">
        <f>IF(D$32="","",D$32)</f>
        <v/>
      </c>
      <c r="BT42" t="str">
        <f>IF(E$32="","",E$32)</f>
        <v/>
      </c>
      <c r="BU42" t="str">
        <f>IF(F$32="","",F$32)</f>
        <v/>
      </c>
      <c r="BV42" t="str">
        <f>IF(G$32="","",G$32)</f>
        <v/>
      </c>
      <c r="BW42">
        <f>IF(H$32="",0,H$32)</f>
        <v>0</v>
      </c>
      <c r="BX42" t="str">
        <f>IF(C$34="","",C$34)</f>
        <v/>
      </c>
      <c r="BY42" t="str">
        <f>IF(D$34="","",D$34)</f>
        <v/>
      </c>
      <c r="BZ42" t="str">
        <f>IF(E$34="","",E$34)</f>
        <v/>
      </c>
      <c r="CA42" t="str">
        <f>IF(F$34="","",F$34)</f>
        <v/>
      </c>
      <c r="CB42" t="str">
        <f>IF(G$34="","",G$34)</f>
        <v/>
      </c>
      <c r="CC42">
        <f>IF(H$34="",0,H$34)</f>
        <v>0</v>
      </c>
      <c r="CD42" s="88" t="e">
        <f>I$10</f>
        <v>#N/A</v>
      </c>
      <c r="CE42" s="88" t="e">
        <f>IF(J$10="",0,J$10)</f>
        <v>#N/A</v>
      </c>
      <c r="CF42" s="88" t="str">
        <f>K$10</f>
        <v/>
      </c>
      <c r="CG42" s="88">
        <f>IF($I$12="","",$I$12)</f>
        <v>0</v>
      </c>
      <c r="CH42" s="88">
        <f>IF($I$14="","",$I$14)</f>
        <v>0</v>
      </c>
      <c r="CI42" s="88">
        <f>IF($I$16="","",$I$16)</f>
        <v>0</v>
      </c>
      <c r="CJ42" s="89">
        <f>IF($I$18="","",$I$18)</f>
        <v>0</v>
      </c>
      <c r="CK42" s="88">
        <f>$J$24</f>
        <v>0</v>
      </c>
      <c r="CL42" s="88" t="e">
        <f>$J$27</f>
        <v>#N/A</v>
      </c>
      <c r="CM42" s="88">
        <f>$J$30</f>
        <v>0</v>
      </c>
      <c r="CN42" s="88" t="e">
        <f>$J$33</f>
        <v>#N/A</v>
      </c>
      <c r="CO42" t="str">
        <f>LEFT($A$1,7)</f>
        <v>R8前期入学料</v>
      </c>
      <c r="CP42" s="90">
        <f>$L$27</f>
        <v>0</v>
      </c>
      <c r="CQ42" t="str">
        <f>IF($CM$9="","",$CM$9)</f>
        <v/>
      </c>
    </row>
  </sheetData>
  <sheetProtection selectLockedCells="1"/>
  <mergeCells count="1">
    <mergeCell ref="CM9:CQ11"/>
  </mergeCells>
  <phoneticPr fontId="2"/>
  <conditionalFormatting sqref="E3">
    <cfRule type="expression" dxfId="1" priority="1">
      <formula>COUNTIF(#REF!,"TRUE")&gt;=2</formula>
    </cfRule>
  </conditionalFormatting>
  <dataValidations count="3">
    <dataValidation type="whole" operator="lessThan" allowBlank="1" showInputMessage="1" showErrorMessage="1" sqref="E10 E18 E12 E14 E16 E20" xr:uid="{94E7F14C-63B1-4AD2-B111-A6071B9BCEE4}">
      <formula1>23000000</formula1>
    </dataValidation>
    <dataValidation type="whole" allowBlank="1" showInputMessage="1" showErrorMessage="1" error="主たる家計支持者の別居等に係る支出の控除上限は\710,000です。" sqref="I12" xr:uid="{7EC1ED72-EC0A-4F84-A34E-EFC1ABBBCFF8}">
      <formula1>0</formula1>
      <formula2>710000</formula2>
    </dataValidation>
    <dataValidation type="whole" showInputMessage="1" showErrorMessage="1" error="無効な値です" sqref="D4" xr:uid="{1B6B75D8-AAC0-4643-A954-1C3B6A1B570C}">
      <formula1>1</formula1>
      <formula2>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74FD9-70C6-4B68-8779-8A6AB7D21153}">
  <sheetPr codeName="Sheet1"/>
  <dimension ref="A1:CR42"/>
  <sheetViews>
    <sheetView zoomScale="80" zoomScaleNormal="80" workbookViewId="0">
      <pane ySplit="6" topLeftCell="A7" activePane="bottomLeft" state="frozen"/>
      <selection activeCell="B36" sqref="B36:D36"/>
      <selection pane="bottomLeft" activeCell="B36" sqref="B36:D36"/>
    </sheetView>
  </sheetViews>
  <sheetFormatPr defaultRowHeight="17.649999999999999" outlineLevelRow="1" outlineLevelCol="1"/>
  <cols>
    <col min="1" max="1" width="10.625" customWidth="1"/>
    <col min="2" max="2" width="11.375" customWidth="1"/>
    <col min="3" max="3" width="20.1875" customWidth="1"/>
    <col min="4" max="4" width="11.875" customWidth="1"/>
    <col min="5" max="5" width="17.1875" bestFit="1" customWidth="1"/>
    <col min="6" max="6" width="17.5" bestFit="1" customWidth="1"/>
    <col min="7" max="7" width="21.125" customWidth="1"/>
    <col min="8" max="8" width="17.1875" customWidth="1"/>
    <col min="9" max="9" width="17.1875" bestFit="1" customWidth="1"/>
    <col min="10" max="10" width="16.1875" customWidth="1"/>
    <col min="11" max="11" width="16.875" customWidth="1"/>
    <col min="12" max="12" width="15" customWidth="1"/>
    <col min="13" max="13" width="15.625" hidden="1" customWidth="1" outlineLevel="1"/>
    <col min="14" max="14" width="11.875" hidden="1" customWidth="1" outlineLevel="1"/>
    <col min="15" max="15" width="17.1875" hidden="1" customWidth="1" outlineLevel="1"/>
    <col min="16" max="16" width="9" hidden="1" customWidth="1" outlineLevel="1"/>
    <col min="17" max="17" width="17.5" hidden="1" customWidth="1" outlineLevel="1"/>
    <col min="18" max="19" width="11.125" hidden="1" customWidth="1" outlineLevel="1"/>
    <col min="20" max="21" width="9" hidden="1" customWidth="1" outlineLevel="1"/>
    <col min="22" max="24" width="11.125" hidden="1" customWidth="1" outlineLevel="1"/>
    <col min="25" max="26" width="9" hidden="1" customWidth="1" outlineLevel="1"/>
    <col min="27" max="29" width="11.125" hidden="1" customWidth="1" outlineLevel="1"/>
    <col min="30" max="31" width="9" hidden="1" customWidth="1" outlineLevel="1"/>
    <col min="32" max="34" width="11.125" hidden="1" customWidth="1" outlineLevel="1"/>
    <col min="35" max="36" width="9" hidden="1" customWidth="1" outlineLevel="1"/>
    <col min="37" max="39" width="11.125" hidden="1" customWidth="1" outlineLevel="1"/>
    <col min="40" max="41" width="9" hidden="1" customWidth="1" outlineLevel="1"/>
    <col min="42" max="44" width="11.125" hidden="1" customWidth="1" outlineLevel="1"/>
    <col min="45" max="45" width="9" hidden="1" customWidth="1" outlineLevel="1"/>
    <col min="46" max="46" width="9.1875" hidden="1" customWidth="1" outlineLevel="1"/>
    <col min="47" max="49" width="11.125" hidden="1" customWidth="1" outlineLevel="1"/>
    <col min="50" max="50" width="9" hidden="1" customWidth="1" outlineLevel="1"/>
    <col min="51" max="52" width="9.1875" hidden="1" customWidth="1" outlineLevel="1"/>
    <col min="53" max="55" width="11.125" hidden="1" customWidth="1" outlineLevel="1"/>
    <col min="56" max="56" width="9" hidden="1" customWidth="1" outlineLevel="1"/>
    <col min="57" max="58" width="9.1875" hidden="1" customWidth="1" outlineLevel="1"/>
    <col min="59" max="61" width="11.125" hidden="1" customWidth="1" outlineLevel="1"/>
    <col min="62" max="62" width="9" hidden="1" customWidth="1" outlineLevel="1"/>
    <col min="63" max="64" width="9.1875" hidden="1" customWidth="1" outlineLevel="1"/>
    <col min="65" max="67" width="11.125" hidden="1" customWidth="1" outlineLevel="1"/>
    <col min="68" max="68" width="9" hidden="1" customWidth="1" outlineLevel="1"/>
    <col min="69" max="70" width="9.1875" hidden="1" customWidth="1" outlineLevel="1"/>
    <col min="71" max="73" width="11.125" hidden="1" customWidth="1" outlineLevel="1"/>
    <col min="74" max="74" width="9" hidden="1" customWidth="1" outlineLevel="1"/>
    <col min="75" max="76" width="9.1875" hidden="1" customWidth="1" outlineLevel="1"/>
    <col min="77" max="79" width="11.125" hidden="1" customWidth="1" outlineLevel="1"/>
    <col min="80" max="80" width="9" hidden="1" customWidth="1" outlineLevel="1"/>
    <col min="81" max="81" width="9.875" hidden="1" customWidth="1" outlineLevel="1"/>
    <col min="82" max="82" width="17.5" hidden="1" customWidth="1" outlineLevel="1"/>
    <col min="83" max="83" width="16.6875" hidden="1" customWidth="1" outlineLevel="1"/>
    <col min="84" max="84" width="15.625" hidden="1" customWidth="1" outlineLevel="1"/>
    <col min="85" max="85" width="32.5" hidden="1" customWidth="1" outlineLevel="1"/>
    <col min="86" max="86" width="19.375" hidden="1" customWidth="1" outlineLevel="1"/>
    <col min="87" max="87" width="17.5" hidden="1" customWidth="1" outlineLevel="1"/>
    <col min="88" max="88" width="11.5" hidden="1" customWidth="1" outlineLevel="1"/>
    <col min="89" max="89" width="11.875" hidden="1" customWidth="1" outlineLevel="1"/>
    <col min="90" max="90" width="13.6875" hidden="1" customWidth="1" outlineLevel="1"/>
    <col min="91" max="91" width="15.625" customWidth="1" collapsed="1"/>
    <col min="92" max="93" width="17.125" customWidth="1"/>
    <col min="94" max="94" width="11.875" customWidth="1"/>
    <col min="95" max="96" width="10" customWidth="1"/>
  </cols>
  <sheetData>
    <row r="1" spans="1:95" ht="26.25" customHeight="1">
      <c r="A1" s="57" t="str">
        <f>マスターデータ!E4&amp;"授業料免除入力フォーム"</f>
        <v>R8前期授業料免除入力フォーム</v>
      </c>
      <c r="B1" s="58"/>
      <c r="C1" s="82" t="s">
        <v>274</v>
      </c>
      <c r="D1" s="59"/>
      <c r="E1" s="82" t="s">
        <v>273</v>
      </c>
      <c r="F1" t="s">
        <v>272</v>
      </c>
      <c r="G1" s="60" t="s">
        <v>276</v>
      </c>
      <c r="L1" s="28" t="str" cm="1">
        <f t="array" ref="L1">IFERROR(_xlfn.IFS(MID($B4,4,1)="2","学部(昼間)",MID($B4,4,1)="3","学部(夜間)",MID($B4,4,1)="4","修士",MID($B4,4,1)="9","博士"),"-")</f>
        <v>-</v>
      </c>
    </row>
    <row r="2" spans="1:95" ht="12.75" customHeight="1">
      <c r="A2" s="58"/>
      <c r="B2" s="58"/>
      <c r="C2" s="61">
        <f>様式1!C10</f>
        <v>0</v>
      </c>
      <c r="D2" s="61"/>
      <c r="E2" s="61">
        <f>様式1!J10</f>
        <v>0</v>
      </c>
      <c r="F2" s="61"/>
    </row>
    <row r="3" spans="1:95" ht="18" thickBot="1">
      <c r="B3" s="62" t="s">
        <v>168</v>
      </c>
      <c r="C3" s="62" t="s">
        <v>169</v>
      </c>
      <c r="D3" t="s">
        <v>170</v>
      </c>
      <c r="E3" t="s">
        <v>171</v>
      </c>
      <c r="F3" t="s">
        <v>49</v>
      </c>
      <c r="G3" t="s">
        <v>172</v>
      </c>
      <c r="H3" t="s">
        <v>173</v>
      </c>
      <c r="I3" t="s">
        <v>174</v>
      </c>
      <c r="J3" t="s">
        <v>175</v>
      </c>
      <c r="K3" t="s">
        <v>176</v>
      </c>
      <c r="L3" t="s">
        <v>177</v>
      </c>
    </row>
    <row r="4" spans="1:95" ht="18" thickBot="1">
      <c r="B4" s="63">
        <f>様式1!J9</f>
        <v>0</v>
      </c>
      <c r="C4" s="64">
        <f>様式1!C11</f>
        <v>0</v>
      </c>
      <c r="D4" s="65">
        <f>COUNTA(様式1_家庭状況!F19:G32)-1</f>
        <v>1</v>
      </c>
      <c r="E4" s="66" t="e">
        <f>_xlfn.XLOOKUP(様式1!C18,マスターデータ!$A$35:$A$37,マスターデータ!$B$35:$B$37)</f>
        <v>#N/A</v>
      </c>
      <c r="F4" s="66">
        <f>様式1_家庭状況!O26</f>
        <v>0</v>
      </c>
      <c r="G4" s="66">
        <f>様式1_家庭状況!E34</f>
        <v>0</v>
      </c>
      <c r="H4" s="66" t="s">
        <v>189</v>
      </c>
      <c r="I4" s="66" t="s">
        <v>189</v>
      </c>
      <c r="J4" s="66">
        <f>様式1_家庭状況!I10</f>
        <v>0</v>
      </c>
      <c r="K4" s="66" t="s">
        <v>90</v>
      </c>
      <c r="L4" s="66" t="s">
        <v>189</v>
      </c>
    </row>
    <row r="5" spans="1:95">
      <c r="C5" s="59"/>
      <c r="E5" s="59" t="e">
        <f>IF($E$4="","↑リストから選択","")</f>
        <v>#N/A</v>
      </c>
      <c r="F5" s="59" t="str">
        <f>IF($F$4="","↑リストから選択","")</f>
        <v/>
      </c>
      <c r="G5" s="59" t="str">
        <f>IF($G$4="","↑リストから選択","")</f>
        <v/>
      </c>
      <c r="H5" s="59" t="str">
        <f>IF($H$4="","↑リストから選択","")</f>
        <v/>
      </c>
      <c r="I5" s="59" t="str">
        <f>IF($I$4="","↑リストから選択","")</f>
        <v/>
      </c>
      <c r="J5" s="59" t="str">
        <f>IF($J$4="","↑リストから選択","")</f>
        <v/>
      </c>
      <c r="K5" s="59" t="str">
        <f>IF($K$4="","↑リストから選択","")</f>
        <v/>
      </c>
      <c r="L5" s="59" t="str">
        <f>IF($L$4="","↑リストから選択","")</f>
        <v/>
      </c>
    </row>
    <row r="6" spans="1:95" hidden="1">
      <c r="C6" s="59"/>
      <c r="E6" t="e">
        <f>_xlfn.IFS($E$4="免除のみ",1,$E$4="両方とも",2,$E$4="徴収猶予のみ",3,$E$4="","")</f>
        <v>#N/A</v>
      </c>
      <c r="F6" t="e">
        <f>_xlfn.IFS($F$4="自宅通学",1,$F$4="自宅外通学",2,$F$4="","")</f>
        <v>#N/A</v>
      </c>
      <c r="G6" t="e">
        <f>_xlfn.IFS($G$4="","",$G$4="該当",1,$G$4="非該当",0)</f>
        <v>#N/A</v>
      </c>
      <c r="H6" t="e">
        <f>_xlfn.IFS($H$4="","",$H$4="該当",1,$H$4="非該当",0)</f>
        <v>#N/A</v>
      </c>
      <c r="I6" t="e">
        <f>_xlfn.IFS($I$4="","",$I$4="該当",1,$I$4="非該当",0)</f>
        <v>#N/A</v>
      </c>
      <c r="J6" t="e">
        <f>_xlfn.IFS($J$4="","",$J$4="該当",1,$J$4="非該当",0)</f>
        <v>#N/A</v>
      </c>
      <c r="K6">
        <f>_xlfn.IFS($K$4="","",$K$4="有",1,$K$4="無",0)</f>
        <v>0</v>
      </c>
      <c r="CM6" s="67" t="str">
        <f>IFERROR(OR(J24,J27,J30),"☆エラーがあります☆")</f>
        <v>☆エラーがあります☆</v>
      </c>
    </row>
    <row r="8" spans="1:95" ht="20.25" thickBot="1">
      <c r="C8" s="68" t="s">
        <v>178</v>
      </c>
      <c r="I8" s="68" t="s">
        <v>179</v>
      </c>
      <c r="CM8" t="s">
        <v>180</v>
      </c>
    </row>
    <row r="9" spans="1:95" ht="18" thickBot="1">
      <c r="C9" s="69" t="s">
        <v>181</v>
      </c>
      <c r="D9" s="69" t="s">
        <v>182</v>
      </c>
      <c r="E9" s="69" t="s">
        <v>183</v>
      </c>
      <c r="F9" s="69" t="s">
        <v>184</v>
      </c>
      <c r="G9" s="69" t="s">
        <v>185</v>
      </c>
      <c r="I9" t="s">
        <v>186</v>
      </c>
      <c r="J9" t="s">
        <v>187</v>
      </c>
      <c r="K9" t="s">
        <v>188</v>
      </c>
      <c r="CM9" s="271" t="str">
        <f>_xlfn.TEXTJOIN(",",TRUE,IF(様式1_家庭状況!I10="該当","東日本大震災",""),IF(様式1_家庭状況!C16="はい","独立生計",""),IF(様式1_家計状況!B30&gt;0,"授業料免除データに給付奨学金を計上する必要があります。",""))</f>
        <v/>
      </c>
      <c r="CN9" s="263"/>
      <c r="CO9" s="263"/>
      <c r="CP9" s="263"/>
      <c r="CQ9" s="264"/>
    </row>
    <row r="10" spans="1:95" ht="18" thickBot="1">
      <c r="C10" s="70" t="e" vm="2">
        <f>IF(家計状況集計シート!K2="","",家計状況集計シート!K2)</f>
        <v>#VALUE!</v>
      </c>
      <c r="D10" s="70" t="str">
        <f>IF(家計状況集計シート!L2="","",家計状況集計シート!L2)</f>
        <v/>
      </c>
      <c r="E10" s="71" t="str">
        <f>IF(家計状況集計シート!M2="","",VALUE(家計状況集計シート!M2))</f>
        <v/>
      </c>
      <c r="F10" s="72" t="str">
        <f>IFERROR(_xlfn.IFS(AND(OR(D10="給与",D10="年金"),E10&lt;=1040000),E10,AND(OR(D10="給与",D10="年金"),E10&gt;1040000,E10&lt;=2000000),E10*0.2+830000,AND(OR(D10="給与",D10="年金"),E10&gt;2000000,E10&lt;=6530000),E10*0.3+620000,AND(OR(D10="給与",D10="年金"),E10&gt;6530000),2580000,OR(D10="営業所得",D10="臨時所得"),0),"")</f>
        <v/>
      </c>
      <c r="G10" s="72" t="str">
        <f>IF(E10="","",E10-F10)</f>
        <v/>
      </c>
      <c r="I10" s="73" t="e">
        <f>_xlfn.IFS($F$6=1,280000,$F$6=2,720000,$F$6="","")</f>
        <v>#N/A</v>
      </c>
      <c r="J10" s="73" t="e">
        <f>IF($G$6=1,490000,0)</f>
        <v>#N/A</v>
      </c>
      <c r="K10" s="73" t="e" vm="2">
        <f>IF($B$4="","",IF(OR(C10="兄",C10="弟",C10="姉",C10="妹",C10="祖父",C10="祖母",C10="叔父",C10="叔母"),IF(G10&gt;=380000,380000,G10),0)+IF(OR(C12="兄",C12="弟",C12="姉",C12="妹",C12="祖父",C12="祖母",C12="叔父",C12="叔母"),IF(G12&gt;=380000,380000,G12),0)+IF(OR(C14="兄",C14="弟",C14="姉",C14="妹",C14="祖父",C14="祖母",C14="叔父",C14="叔母"),IF(G14&gt;=380000,380000,G14),0)+IF(OR(C16="兄",C16="弟",C16="姉",C16="妹",C16="祖父",C16="祖母",C16="叔父",C16="叔母"),IF(G16&gt;=380000,380000,G16),0)+IF(OR(C18="兄",C18="弟",C18="姉",C18="妹",C18="祖父",C18="祖母",C18="叔父",C18="叔母"),IF(G18&gt;=380000,380000,G18),0)+IF(OR(C20="兄",C20="弟",C20="姉",C20="妹",C20="祖父",C20="祖母",C20="叔父",C20="叔母"),IF(G20&gt;=380000,380000,G20),0))</f>
        <v>#VALUE!</v>
      </c>
      <c r="CM10" s="265"/>
      <c r="CN10" s="266"/>
      <c r="CO10" s="266"/>
      <c r="CP10" s="266"/>
      <c r="CQ10" s="267"/>
    </row>
    <row r="11" spans="1:95" ht="18" thickBot="1">
      <c r="C11" s="69" t="s">
        <v>190</v>
      </c>
      <c r="D11" s="69" t="s">
        <v>191</v>
      </c>
      <c r="E11" s="69" t="s">
        <v>192</v>
      </c>
      <c r="F11" s="69" t="s">
        <v>193</v>
      </c>
      <c r="G11" s="69" t="s">
        <v>194</v>
      </c>
      <c r="I11" t="s">
        <v>195</v>
      </c>
      <c r="CM11" s="268"/>
      <c r="CN11" s="269"/>
      <c r="CO11" s="269"/>
      <c r="CP11" s="269"/>
      <c r="CQ11" s="270"/>
    </row>
    <row r="12" spans="1:95" ht="18" thickBot="1">
      <c r="C12" s="70" t="str">
        <f>IF(家計状況集計シート!K3="","",家計状況集計シート!K3)</f>
        <v/>
      </c>
      <c r="D12" s="70" t="str">
        <f>IF(家計状況集計シート!L3="","",家計状況集計シート!L3)</f>
        <v/>
      </c>
      <c r="E12" s="71" t="str">
        <f>IF(家計状況集計シート!M3="","",VALUE(家計状況集計シート!M3))</f>
        <v/>
      </c>
      <c r="F12" s="72" t="str">
        <f>IFERROR(_xlfn.IFS(AND(OR(D12="給与",D12="年金"),E12&lt;=1040000),E12,AND(OR(D12="給与",D12="年金"),E12&gt;1040000,E12&lt;=2000000),E12*0.2+830000,AND(OR(D12="給与",D12="年金"),E12&gt;2000000,E12&lt;=6530000),E12*0.3+620000,AND(OR(D12="給与",D12="年金"),E12&gt;6530000),2580000,OR(D12="営業所得",D12="臨時所得"),0),"")</f>
        <v/>
      </c>
      <c r="G12" s="72" t="str">
        <f>IF(E12="","",E12-F12)</f>
        <v/>
      </c>
      <c r="I12" s="74">
        <f>様式1_家計状況!H22</f>
        <v>0</v>
      </c>
      <c r="J12" s="59" t="str">
        <f>IF($I$12="","←金額を入力(0円の場合は0を入力)","")</f>
        <v/>
      </c>
      <c r="CM12" t="s">
        <v>196</v>
      </c>
    </row>
    <row r="13" spans="1:95" ht="18" thickBot="1">
      <c r="C13" s="69" t="s">
        <v>197</v>
      </c>
      <c r="D13" s="69" t="s">
        <v>198</v>
      </c>
      <c r="E13" s="69" t="s">
        <v>199</v>
      </c>
      <c r="F13" s="69" t="s">
        <v>200</v>
      </c>
      <c r="G13" s="69" t="s">
        <v>201</v>
      </c>
      <c r="I13" t="s">
        <v>202</v>
      </c>
      <c r="CN13" s="75"/>
    </row>
    <row r="14" spans="1:95" ht="18" thickBot="1">
      <c r="C14" s="70" t="str">
        <f>IF(家計状況集計シート!K4="","",家計状況集計シート!K4)</f>
        <v/>
      </c>
      <c r="D14" s="70" t="str">
        <f>IF(家計状況集計シート!L4="","",家計状況集計シート!L4)</f>
        <v/>
      </c>
      <c r="E14" s="71" t="str">
        <f>IF(家計状況集計シート!M4="","",VALUE(家計状況集計シート!M4))</f>
        <v/>
      </c>
      <c r="F14" s="72" t="str">
        <f>IFERROR(_xlfn.IFS(AND(OR(D14="給与",D14="年金"),E14&lt;=1040000),E14,AND(OR(D14="給与",D14="年金"),E14&gt;1040000,E14&lt;=2000000),E14*0.2+830000,AND(OR(D14="給与",D14="年金"),E14&gt;2000000,E14&lt;=6530000),E14*0.3+620000,AND(OR(D14="給与",D14="年金"),E14&gt;6530000),2580000,OR(D14="営業所得",D14="臨時所得"),0),"")</f>
        <v/>
      </c>
      <c r="G14" s="72" t="str">
        <f>IF(E14="","",E14-F14)</f>
        <v/>
      </c>
      <c r="I14" s="74">
        <f>様式1_家計状況!G22</f>
        <v>0</v>
      </c>
      <c r="J14" s="59" t="str">
        <f>IF($I$14="","←金額を入力(0円の場合は0を入力)","")</f>
        <v/>
      </c>
    </row>
    <row r="15" spans="1:95" ht="18" thickBot="1">
      <c r="C15" s="69" t="s">
        <v>203</v>
      </c>
      <c r="D15" s="69" t="s">
        <v>204</v>
      </c>
      <c r="E15" s="69" t="s">
        <v>205</v>
      </c>
      <c r="F15" s="69" t="s">
        <v>206</v>
      </c>
      <c r="G15" s="69" t="s">
        <v>207</v>
      </c>
      <c r="I15" t="s">
        <v>208</v>
      </c>
    </row>
    <row r="16" spans="1:95" ht="18" thickBot="1">
      <c r="C16" s="70" t="str">
        <f>IF(家計状況集計シート!K5="","",家計状況集計シート!K5)</f>
        <v/>
      </c>
      <c r="D16" s="70" t="str">
        <f>IF(家計状況集計シート!L5="","",家計状況集計シート!L5)</f>
        <v/>
      </c>
      <c r="E16" s="71" t="str">
        <f>IF(家計状況集計シート!M5="","",VALUE(家計状況集計シート!M5))</f>
        <v/>
      </c>
      <c r="F16" s="72" t="str">
        <f>IFERROR(_xlfn.IFS(AND(OR(D16="給与",D16="年金"),E16&lt;=1040000),E16,AND(OR(D16="給与",D16="年金"),E16&gt;1040000,E16&lt;=2000000),E16*0.2+830000,AND(OR(D16="給与",D16="年金"),E16&gt;2000000,E16&lt;=6530000),E16*0.3+620000,AND(OR(D16="給与",D16="年金"),E16&gt;6530000),2580000,OR(D16="営業所得",D16="臨時所得"),0),"")</f>
        <v/>
      </c>
      <c r="G16" s="72" t="str">
        <f>IF(E16="","",E16-F16)</f>
        <v/>
      </c>
      <c r="I16" s="74">
        <v>0</v>
      </c>
      <c r="J16" s="59" t="str">
        <f>IF($I$16="","←金額を入力(0円の場合は0を入力)","")</f>
        <v/>
      </c>
    </row>
    <row r="17" spans="3:91" ht="18" thickBot="1">
      <c r="C17" s="69" t="s">
        <v>209</v>
      </c>
      <c r="D17" s="69" t="s">
        <v>210</v>
      </c>
      <c r="E17" s="69" t="s">
        <v>211</v>
      </c>
      <c r="F17" s="69" t="s">
        <v>212</v>
      </c>
      <c r="G17" s="69" t="s">
        <v>213</v>
      </c>
      <c r="I17" t="s">
        <v>214</v>
      </c>
    </row>
    <row r="18" spans="3:91" ht="18" thickBot="1">
      <c r="C18" s="70" t="str">
        <f>IF(家計状況集計シート!K6="","",家計状況集計シート!K6)</f>
        <v/>
      </c>
      <c r="D18" s="70" t="str">
        <f>IF(家計状況集計シート!L6="","",家計状況集計シート!L6)</f>
        <v/>
      </c>
      <c r="E18" s="71" t="str">
        <f>IF(家計状況集計シート!M6="","",VALUE(家計状況集計シート!M6))</f>
        <v/>
      </c>
      <c r="F18" s="72" t="str">
        <f>IFERROR(_xlfn.IFS(AND(OR(D18="給与",D18="年金"),E18&lt;=1040000),E18,AND(OR(D18="給与",D18="年金"),E18&gt;1040000,E18&lt;=2000000),E18*0.2+830000,AND(OR(D18="給与",D18="年金"),E18&gt;2000000,E18&lt;=6530000),E18*0.3+620000,AND(OR(D18="給与",D18="年金"),E18&gt;6530000),2580000,OR(D18="営業所得",D18="臨時所得"),0),"")</f>
        <v/>
      </c>
      <c r="G18" s="72" t="str">
        <f>IF(E18="","",E18-F18)</f>
        <v/>
      </c>
      <c r="I18" s="76">
        <f>COUNTA(様式1_家庭状況!G42:H44)</f>
        <v>0</v>
      </c>
      <c r="J18" s="73">
        <f>IF(I18="","",I18*990000)</f>
        <v>0</v>
      </c>
    </row>
    <row r="19" spans="3:91" ht="18" thickBot="1">
      <c r="C19" s="69" t="s">
        <v>215</v>
      </c>
      <c r="D19" s="69" t="s">
        <v>216</v>
      </c>
      <c r="E19" s="69" t="s">
        <v>217</v>
      </c>
      <c r="F19" s="69" t="s">
        <v>218</v>
      </c>
      <c r="G19" s="69" t="s">
        <v>219</v>
      </c>
      <c r="I19" s="59" t="str">
        <f>IF($I$18="","↑人数を入力(0人の場合は0を入力)","")</f>
        <v/>
      </c>
    </row>
    <row r="20" spans="3:91" ht="18" thickBot="1">
      <c r="C20" s="70" t="str">
        <f>IF(家計状況集計シート!K7="","",家計状況集計シート!K7)</f>
        <v/>
      </c>
      <c r="D20" s="70" t="str">
        <f>IF(家計状況集計シート!L7="","",家計状況集計シート!L7)</f>
        <v/>
      </c>
      <c r="E20" s="71" t="str">
        <f>IF(家計状況集計シート!M7="","",VALUE(家計状況集計シート!M7))</f>
        <v/>
      </c>
      <c r="F20" s="72" t="str">
        <f>IFERROR(_xlfn.IFS(AND(OR(D20="給与",D20="年金"),E20&lt;=1040000),E20,AND(OR(D20="給与",D20="年金"),E20&gt;1040000,E20&lt;=2000000),E20*0.2+830000,AND(OR(D20="給与",D20="年金"),E20&gt;2000000,E20&lt;=6530000),E20*0.3+620000,AND(OR(D20="給与",D20="年金"),E20&gt;6530000),2580000,OR(D20="営業所得",D20="臨時所得"),0),"")</f>
        <v/>
      </c>
      <c r="G20" s="72" t="str">
        <f>IF(E20="","",E20-F20)</f>
        <v/>
      </c>
    </row>
    <row r="22" spans="3:91" ht="19.899999999999999">
      <c r="C22" s="68" t="s">
        <v>220</v>
      </c>
    </row>
    <row r="23" spans="3:91" ht="18" thickBot="1">
      <c r="C23" s="69" t="s">
        <v>221</v>
      </c>
      <c r="D23" s="69" t="s">
        <v>222</v>
      </c>
      <c r="E23" s="69" t="s">
        <v>223</v>
      </c>
      <c r="F23" s="69" t="s">
        <v>224</v>
      </c>
      <c r="G23" s="69" t="s">
        <v>225</v>
      </c>
      <c r="H23" s="69" t="s">
        <v>226</v>
      </c>
      <c r="J23" t="s">
        <v>227</v>
      </c>
    </row>
    <row r="24" spans="3:91" ht="18" thickBot="1">
      <c r="C24" s="70" t="str">
        <f>IF(様式1_家庭状況!E27="","",様式1_家庭状況!E27)</f>
        <v/>
      </c>
      <c r="D24" s="66" t="str">
        <f>IF(様式1_家庭状況!O27="","",様式1_家庭状況!O27)</f>
        <v/>
      </c>
      <c r="E24" s="70" t="str">
        <f>IF(様式1_家庭状況!I27="","",様式1_家庭状況!I27)</f>
        <v/>
      </c>
      <c r="F24" s="70" t="str">
        <f>IF(様式1_家庭状況!M27="","",様式1_家庭状況!M27)</f>
        <v/>
      </c>
      <c r="G24" s="70" t="str">
        <f>IF(様式1_家庭状況!N27="","",様式1_家庭状況!N27)</f>
        <v/>
      </c>
      <c r="H24" s="73" t="str" cm="1">
        <f t="array" ref="H24">_xlfn.IFS(
F24="小学生",90000,
F24="中学生",170000,
AND(D24="自宅通学",E24="国・公立",F24="高校生"),190000,
AND(D24="自宅外通学",E24="国・公立",F24="高校生"),410000,
AND(D24="自宅通学",E24="私立",F24="高校生"),330000,
AND(D24="自宅外通学",E24="私立",F24="高校生"),540000,
AND(D24="自宅通学",E24="国・公立",F24="高専学生",OR(G24=1,G24=2,G24=3)),280000,
AND(D24="自宅通学",E24="国・公立",F24="高専学生",OR(G24=4,G24=5)),400000,
AND(D24="自宅外通学",E24="国・公立",F24="高専学生",OR(G24=1,G24=2,G24=3)),500000,
AND(D24="自宅外通学",E24="国・公立",F24="高専学生",OR(G24=4,G24=5)),620000,
AND(D24="自宅通学",E24="私立",F24="高専学生",OR(G24=1,G24=2,G24=3)),540000,
AND(D24="自宅通学",E24="私立",F24="高専学生",OR(G24=4,G24=5)),660000,
AND(D24="自宅外通学",E24="私立",F24="高専学生",OR(G24=1,G24=2,G24=3)),760000,
AND(D24="自宅外通学",E24="私立",F24="高専学生",OR(G24=4,G24=5)),880000,
AND(D24="自宅通学",E24="国・公立",F24="大学生"),670000,
AND(D24="自宅外通学",E24="国・公立",F24="大学生"),1160000,
AND(D24="自宅通学",E24="私立",F24="大学生"),1110000,
AND(D24="自宅外通学",E24="私立",F24="大学生"),1590000,
AND(D24="自宅通学",E24="国・公立",F24="専修学校生_高等"),70000,
AND(D24="自宅外通学",E24="国・公立",F24="専修学校生_高等"),180000,
AND(D24="自宅通学",E24="私立",F24="専修学校生_高等"),290000,
AND(D24="自宅外通学",E24="私立",F24="専修学校生_高等"),390000,
AND(D24="自宅通学",E24="国・公立",F24="専修学校生_専門"),250000,
AND(D24="自宅外通学",E24="国・公立",F24="専修学校生_専門"),710000,
AND(D24="自宅通学",E24="私立",F24="専修学校生_専門"),790000,
AND(D24="自宅外通学",E24="私立",F24="専修学校生_専門"),1230000,
C24="","")</f>
        <v/>
      </c>
      <c r="I24" s="59"/>
      <c r="J24" s="73">
        <f>SUM(G10,G12,G14,G16,G18,G20)</f>
        <v>0</v>
      </c>
    </row>
    <row r="25" spans="3:91" ht="18" thickBot="1">
      <c r="C25" s="69" t="s">
        <v>228</v>
      </c>
      <c r="D25" s="69" t="s">
        <v>229</v>
      </c>
      <c r="E25" s="69" t="s">
        <v>230</v>
      </c>
      <c r="F25" s="69" t="s">
        <v>231</v>
      </c>
      <c r="G25" s="69" t="s">
        <v>232</v>
      </c>
      <c r="H25" s="69" t="s">
        <v>233</v>
      </c>
    </row>
    <row r="26" spans="3:91" ht="18" thickBot="1">
      <c r="C26" s="70" t="str">
        <f>IF(様式1_家庭状況!E28="","",様式1_家庭状況!E28)</f>
        <v/>
      </c>
      <c r="D26" s="66" t="str">
        <f>IF(様式1_家庭状況!O28="","",様式1_家庭状況!O28)</f>
        <v/>
      </c>
      <c r="E26" s="70" t="str">
        <f>IF(様式1_家庭状況!I28="","",様式1_家庭状況!I28)</f>
        <v/>
      </c>
      <c r="F26" s="70" t="str">
        <f>IF(様式1_家庭状況!M28="","",様式1_家庭状況!M28)</f>
        <v/>
      </c>
      <c r="G26" s="70" t="str">
        <f>IF(様式1_家庭状況!N28="","",様式1_家庭状況!N28)</f>
        <v/>
      </c>
      <c r="H26" s="73" t="str" cm="1">
        <f t="array" ref="H26">_xlfn.IFS(
F26="小学生",90000,
F26="中学生",170000,
AND(D26="自宅通学",E26="国・公立",F26="高校生"),190000,
AND(D26="自宅外通学",E26="国・公立",F26="高校生"),410000,
AND(D26="自宅通学",E26="私立",F26="高校生"),330000,
AND(D26="自宅外通学",E26="私立",F26="高校生"),540000,
AND(D26="自宅通学",E26="国・公立",F26="高専学生",OR(G26=1,G26=2,G26=3)),280000,
AND(D26="自宅通学",E26="国・公立",F26="高専学生",OR(G26=4,G26=5)),400000,
AND(D26="自宅外通学",E26="国・公立",F26="高専学生",OR(G26=1,G26=2,G26=3)),500000,
AND(D26="自宅外通学",E26="国・公立",F26="高専学生",OR(G26=4,G26=5)),620000,
AND(D26="自宅通学",E26="私立",F26="高専学生",OR(G26=1,G26=2,G26=3)),540000,
AND(D26="自宅通学",E26="私立",F26="高専学生",OR(G26=4,G26=5)),660000,
AND(D26="自宅外通学",E26="私立",F26="高専学生",OR(G26=1,G26=2,G26=3)),760000,
AND(D26="自宅外通学",E26="私立",F26="高専学生",OR(G26=4,G26=5)),880000,
AND(D26="自宅通学",E26="国・公立",F26="大学生"),670000,
AND(D26="自宅外通学",E26="国・公立",F26="大学生"),1160000,
AND(D26="自宅通学",E26="私立",F26="大学生"),1110000,
AND(D26="自宅外通学",E26="私立",F26="大学生"),1590000,
AND(D26="自宅通学",E26="国・公立",F26="専修学校生_高等"),70000,
AND(D26="自宅外通学",E26="国・公立",F26="専修学校生_高等"),180000,
AND(D26="自宅通学",E26="私立",F26="専修学校生_高等"),290000,
AND(D26="自宅外通学",E26="私立",F26="専修学校生_高等"),390000,
AND(D26="自宅通学",E26="国・公立",F26="専修学校生_専門"),250000,
AND(D26="自宅外通学",E26="国・公立",F26="専修学校生_専門"),710000,
AND(D26="自宅通学",E26="私立",F26="専修学校生_専門"),790000,
AND(D26="自宅外通学",E26="私立",F26="専修学校生_専門"),1230000,
C26="","")</f>
        <v/>
      </c>
      <c r="I26" s="59"/>
      <c r="J26" t="s">
        <v>234</v>
      </c>
      <c r="L26" t="s">
        <v>235</v>
      </c>
    </row>
    <row r="27" spans="3:91" ht="18" thickBot="1">
      <c r="C27" s="69" t="s">
        <v>236</v>
      </c>
      <c r="D27" s="69" t="s">
        <v>237</v>
      </c>
      <c r="E27" s="69" t="s">
        <v>238</v>
      </c>
      <c r="F27" s="69" t="s">
        <v>239</v>
      </c>
      <c r="G27" s="69" t="s">
        <v>240</v>
      </c>
      <c r="H27" s="69" t="s">
        <v>241</v>
      </c>
      <c r="J27" s="73" t="e">
        <f>SUM(I10,J10,K10,I12,I14,I16,J18)</f>
        <v>#N/A</v>
      </c>
      <c r="L27" s="77">
        <v>0</v>
      </c>
      <c r="CM27" s="59" t="str">
        <f>IFERROR(IF(AND(F2="○",L27=""),"←入力必須",""),"")</f>
        <v/>
      </c>
    </row>
    <row r="28" spans="3:91" ht="18" thickBot="1">
      <c r="C28" s="70" t="str">
        <f>IF(様式1_家庭状況!E29="","",様式1_家庭状況!E29)</f>
        <v/>
      </c>
      <c r="D28" s="66" t="str">
        <f>IF(様式1_家庭状況!O29="","",様式1_家庭状況!O29)</f>
        <v/>
      </c>
      <c r="E28" s="70" t="str">
        <f>IF(様式1_家庭状況!I29="","",様式1_家庭状況!I29)</f>
        <v/>
      </c>
      <c r="F28" s="70" t="str">
        <f>IF(様式1_家庭状況!M29="","",様式1_家庭状況!M29)</f>
        <v/>
      </c>
      <c r="G28" s="70" t="str">
        <f>IF(様式1_家庭状況!N29="","",様式1_家庭状況!N29)</f>
        <v/>
      </c>
      <c r="H28" s="73" t="str" cm="1">
        <f t="array" ref="H28">_xlfn.IFS(
F28="小学生",90000,
F28="中学生",170000,
AND(D28="自宅通学",E28="国・公立",F28="高校生"),190000,
AND(D28="自宅外通学",E28="国・公立",F28="高校生"),410000,
AND(D28="自宅通学",E28="私立",F28="高校生"),330000,
AND(D28="自宅外通学",E28="私立",F28="高校生"),540000,
AND(D28="自宅通学",E28="国・公立",F28="高専学生",OR(G28=1,G28=2,G28=3)),280000,
AND(D28="自宅通学",E28="国・公立",F28="高専学生",OR(G28=4,G28=5)),400000,
AND(D28="自宅外通学",E28="国・公立",F28="高専学生",OR(G28=1,G28=2,G28=3)),500000,
AND(D28="自宅外通学",E28="国・公立",F28="高専学生",OR(G28=4,G28=5)),620000,
AND(D28="自宅通学",E28="私立",F28="高専学生",OR(G28=1,G28=2,G28=3)),540000,
AND(D28="自宅通学",E28="私立",F28="高専学生",OR(G28=4,G28=5)),660000,
AND(D28="自宅外通学",E28="私立",F28="高専学生",OR(G28=1,G28=2,G28=3)),760000,
AND(D28="自宅外通学",E28="私立",F28="高専学生",OR(G28=4,G28=5)),880000,
AND(D28="自宅通学",E28="国・公立",F28="大学生"),670000,
AND(D28="自宅外通学",E28="国・公立",F28="大学生"),1160000,
AND(D28="自宅通学",E28="私立",F28="大学生"),1110000,
AND(D28="自宅外通学",E28="私立",F28="大学生"),1590000,
AND(D28="自宅通学",E28="国・公立",F28="専修学校生_高等"),70000,
AND(D28="自宅外通学",E28="国・公立",F28="専修学校生_高等"),180000,
AND(D28="自宅通学",E28="私立",F28="専修学校生_高等"),290000,
AND(D28="自宅外通学",E28="私立",F28="専修学校生_高等"),390000,
AND(D28="自宅通学",E28="国・公立",F28="専修学校生_専門"),250000,
AND(D28="自宅外通学",E28="国・公立",F28="専修学校生_専門"),710000,
AND(D28="自宅通学",E28="私立",F28="専修学校生_専門"),790000,
AND(D28="自宅外通学",E28="私立",F28="専修学校生_専門"),1230000,
C28="","")</f>
        <v/>
      </c>
      <c r="I28" s="59"/>
      <c r="L28" s="59"/>
    </row>
    <row r="29" spans="3:91" ht="18" thickBot="1">
      <c r="C29" s="69" t="s">
        <v>242</v>
      </c>
      <c r="D29" s="69" t="s">
        <v>243</v>
      </c>
      <c r="E29" s="69" t="s">
        <v>244</v>
      </c>
      <c r="F29" s="69" t="s">
        <v>245</v>
      </c>
      <c r="G29" s="69" t="s">
        <v>246</v>
      </c>
      <c r="H29" s="69" t="s">
        <v>247</v>
      </c>
      <c r="J29" t="s">
        <v>248</v>
      </c>
    </row>
    <row r="30" spans="3:91" ht="18" thickBot="1">
      <c r="C30" s="70" t="str">
        <f>IF(様式1_家庭状況!E30="","",様式1_家庭状況!E30)</f>
        <v/>
      </c>
      <c r="D30" s="66" t="str">
        <f>IF(様式1_家庭状況!O30="","",様式1_家庭状況!O30)</f>
        <v/>
      </c>
      <c r="E30" s="70" t="str">
        <f>IF(様式1_家庭状況!I30="","",様式1_家庭状況!I30)</f>
        <v/>
      </c>
      <c r="F30" s="70" t="str">
        <f>IF(様式1_家庭状況!M30="","",様式1_家庭状況!M30)</f>
        <v/>
      </c>
      <c r="G30" s="70" t="str">
        <f>IF(様式1_家庭状況!N30="","",様式1_家庭状況!N30)</f>
        <v/>
      </c>
      <c r="H30" s="73" t="str" cm="1">
        <f t="array" ref="H30">_xlfn.IFS(
F30="小学生",90000,
F30="中学生",170000,
AND(D30="自宅通学",E30="国・公立",F30="高校生"),190000,
AND(D30="自宅外通学",E30="国・公立",F30="高校生"),410000,
AND(D30="自宅通学",E30="私立",F30="高校生"),330000,
AND(D30="自宅外通学",E30="私立",F30="高校生"),540000,
AND(D30="自宅通学",E30="国・公立",F30="高専学生",OR(G30=1,G30=2,G30=3)),280000,
AND(D30="自宅通学",E30="国・公立",F30="高専学生",OR(G30=4,G30=5)),400000,
AND(D30="自宅外通学",E30="国・公立",F30="高専学生",OR(G30=1,G30=2,G30=3)),500000,
AND(D30="自宅外通学",E30="国・公立",F30="高専学生",OR(G30=4,G30=5)),620000,
AND(D30="自宅通学",E30="私立",F30="高専学生",OR(G30=1,G30=2,G30=3)),540000,
AND(D30="自宅通学",E30="私立",F30="高専学生",OR(G30=4,G30=5)),660000,
AND(D30="自宅外通学",E30="私立",F30="高専学生",OR(G30=1,G30=2,G30=3)),760000,
AND(D30="自宅外通学",E30="私立",F30="高専学生",OR(G30=4,G30=5)),880000,
AND(D30="自宅通学",E30="国・公立",F30="大学生"),670000,
AND(D30="自宅外通学",E30="国・公立",F30="大学生"),1160000,
AND(D30="自宅通学",E30="私立",F30="大学生"),1110000,
AND(D30="自宅外通学",E30="私立",F30="大学生"),1590000,
AND(D30="自宅通学",E30="国・公立",F30="専修学校生_高等"),70000,
AND(D30="自宅外通学",E30="国・公立",F30="専修学校生_高等"),180000,
AND(D30="自宅通学",E30="私立",F30="専修学校生_高等"),290000,
AND(D30="自宅外通学",E30="私立",F30="専修学校生_高等"),390000,
AND(D30="自宅通学",E30="国・公立",F30="専修学校生_専門"),250000,
AND(D30="自宅外通学",E30="国・公立",F30="専修学校生_専門"),710000,
AND(D30="自宅通学",E30="私立",F30="専修学校生_専門"),790000,
AND(D30="自宅外通学",E30="私立",F30="専修学校生_専門"),1230000,
C30="","")</f>
        <v/>
      </c>
      <c r="I30" s="59"/>
      <c r="J30" s="73">
        <f>SUM(H24,H26,H28,H30,H32,H34)</f>
        <v>0</v>
      </c>
    </row>
    <row r="31" spans="3:91" ht="18" thickBot="1">
      <c r="C31" s="69" t="s">
        <v>249</v>
      </c>
      <c r="D31" s="69" t="s">
        <v>250</v>
      </c>
      <c r="E31" s="69" t="s">
        <v>251</v>
      </c>
      <c r="F31" s="69" t="s">
        <v>252</v>
      </c>
      <c r="G31" s="69" t="s">
        <v>253</v>
      </c>
      <c r="H31" s="69" t="s">
        <v>254</v>
      </c>
    </row>
    <row r="32" spans="3:91" ht="18" thickBot="1">
      <c r="C32" s="70" t="str">
        <f>IF(様式1_家庭状況!E31="","",様式1_家庭状況!E31)</f>
        <v/>
      </c>
      <c r="D32" s="66" t="str">
        <f>IF(様式1_家庭状況!O31="","",様式1_家庭状況!O31)</f>
        <v/>
      </c>
      <c r="E32" s="70" t="str">
        <f>IF(様式1_家庭状況!I31="","",様式1_家庭状況!I31)</f>
        <v/>
      </c>
      <c r="F32" s="70" t="str">
        <f>IF(様式1_家庭状況!M31="","",様式1_家庭状況!M31)</f>
        <v/>
      </c>
      <c r="G32" s="70" t="str">
        <f>IF(様式1_家庭状況!N31="","",様式1_家庭状況!N31)</f>
        <v/>
      </c>
      <c r="H32" s="73" t="str" cm="1">
        <f t="array" ref="H32">_xlfn.IFS(
F32="小学生",90000,
F32="中学生",170000,
AND(D32="自宅通学",E32="国・公立",F32="高校生"),190000,
AND(D32="自宅外通学",E32="国・公立",F32="高校生"),410000,
AND(D32="自宅通学",E32="私立",F32="高校生"),330000,
AND(D32="自宅外通学",E32="私立",F32="高校生"),540000,
AND(D32="自宅通学",E32="国・公立",F32="高専学生",OR(G32=1,G32=2,G32=3)),280000,
AND(D32="自宅通学",E32="国・公立",F32="高専学生",OR(G32=4,G32=5)),400000,
AND(D32="自宅外通学",E32="国・公立",F32="高専学生",OR(G32=1,G32=2,G32=3)),500000,
AND(D32="自宅外通学",E32="国・公立",F32="高専学生",OR(G32=4,G32=5)),620000,
AND(D32="自宅通学",E32="私立",F32="高専学生",OR(G32=1,G32=2,G32=3)),540000,
AND(D32="自宅通学",E32="私立",F32="高専学生",OR(G32=4,G32=5)),660000,
AND(D32="自宅外通学",E32="私立",F32="高専学生",OR(G32=1,G32=2,G32=3)),760000,
AND(D32="自宅外通学",E32="私立",F32="高専学生",OR(G32=4,G32=5)),880000,
AND(D32="自宅通学",E32="国・公立",F32="大学生"),670000,
AND(D32="自宅外通学",E32="国・公立",F32="大学生"),1160000,
AND(D32="自宅通学",E32="私立",F32="大学生"),1110000,
AND(D32="自宅外通学",E32="私立",F32="大学生"),1590000,
AND(D32="自宅通学",E32="国・公立",F32="専修学校生_高等"),70000,
AND(D32="自宅外通学",E32="国・公立",F32="専修学校生_高等"),180000,
AND(D32="自宅通学",E32="私立",F32="専修学校生_高等"),290000,
AND(D32="自宅外通学",E32="私立",F32="専修学校生_高等"),390000,
AND(D32="自宅通学",E32="国・公立",F32="専修学校生_専門"),250000,
AND(D32="自宅外通学",E32="国・公立",F32="専修学校生_専門"),710000,
AND(D32="自宅通学",E32="私立",F32="専修学校生_専門"),790000,
AND(D32="自宅外通学",E32="私立",F32="専修学校生_専門"),1230000,
C32="","")</f>
        <v/>
      </c>
      <c r="I32" s="59"/>
      <c r="J32" t="s">
        <v>255</v>
      </c>
      <c r="K32" t="s">
        <v>256</v>
      </c>
    </row>
    <row r="33" spans="1:96" ht="18" thickBot="1">
      <c r="C33" s="69" t="s">
        <v>257</v>
      </c>
      <c r="D33" s="69" t="s">
        <v>258</v>
      </c>
      <c r="E33" s="69" t="s">
        <v>259</v>
      </c>
      <c r="F33" s="69" t="s">
        <v>260</v>
      </c>
      <c r="G33" s="69" t="s">
        <v>261</v>
      </c>
      <c r="H33" s="69" t="s">
        <v>262</v>
      </c>
      <c r="J33" s="73" t="e" cm="1">
        <f t="array" ref="J33">_xlfn.IFS(
AND(OR($L$1="学部(昼間)",$L$1="学部(夜間)"),$D$4=1),880000,
AND(OR($L$1="学部(昼間)",$L$1="学部(夜間)"),$D$4=2),1400000,
AND(OR($L$1="学部(昼間)",$L$1="学部(夜間)"),$D$4=3),1620000,
AND(OR($L$1="学部(昼間)",$L$1="学部(夜間)"),$D$4=4),1750000,
AND(OR($L$1="学部(昼間)",$L$1="学部(夜間)"),$D$4=5),1890000,
AND(OR($L$1="学部(昼間)",$L$1="学部(夜間)"),$D$4=6),1990000,
AND(OR($L$1="学部(昼間)",$L$1="学部(夜間)"),$D$4=7),2070000,
AND(OR($L$1="学部(昼間)",$L$1="学部(夜間)"),$D$4&gt;=8),2070000+SUM($D$4-7)*80000,
AND($L$1="修士",$D$4=1),960000,
AND($L$1="修士",$D$4=2),1520000,
AND($L$1="修士",$D$4=3),1770000,
AND($L$1="修士",$D$4=4),1920000,
AND($L$1="修士",$D$4=5),2080000,
AND($L$1="修士",$D$4=6),2170000,
AND($L$1="修士",$D$4=7),2260000,
AND($L$1="修士",$D$4&gt;=7),2260000+SUM($D$4-7)*90000,
AND($L$1="博士",$D$4=1),1320000,
AND($L$1="博士",$D$4=2),2120000,
AND($L$1="博士",$D$4=3),2450000,
AND($L$1="博士",$D$4=4),2660000,
AND($L$1="博士",$D$4=5),2880000,
AND($L$1="博士",$D$4=6),3020000,
AND($L$1="博士",$D$4=7),3150000,
AND($L$1="博士",$D$4=7),3150000+SUM($D$4-7)*130000,
$D$4="","")</f>
        <v>#N/A</v>
      </c>
      <c r="K33" s="73" t="e" cm="1">
        <f t="array" ref="K33">_xlfn.IFS(
AND(OR($L$1="学部(昼間)",$L$1="学部(夜間)"),$D$4=1),1670000,
AND(OR($L$1="学部(昼間)",$L$1="学部(夜間)"),$D$4=2),2660000,
AND(OR($L$1="学部(昼間)",$L$1="学部(夜間)"),$D$4=3),3060000,
AND(OR($L$1="学部(昼間)",$L$1="学部(夜間)"),$D$4=4),3340000,
AND(OR($L$1="学部(昼間)",$L$1="学部(夜間)"),$D$4=5),3600000,
AND(OR($L$1="学部(昼間)",$L$1="学部(夜間)"),$D$4=6),3780000,
AND(OR($L$1="学部(昼間)",$L$1="学部(夜間)"),$D$4=7),3950000,
AND(OR($L$1="学部(昼間)",$L$1="学部(夜間)"),$D$4&gt;=8),3950000+SUM($D$4-7)*170000,
AND($L$1="修士",$D$4=1),1820000,
AND($L$1="修士",$D$4=2),2900000,
AND($L$1="修士",$D$4=3),3340000,
AND($L$1="修士",$D$4=4),3640000,
AND($L$1="修士",$D$4=5),3930000,
AND($L$1="修士",$D$4=6),4120000,
AND($L$1="修士",$D$4=7),4320000,
AND($L$1="修士",$D$4&gt;=8),4320000+SUM($D$4-7)*200000,
AND($L$1="博士",$D$4=1),2540000,
AND($L$1="博士",$D$4=2),4040000,
AND($L$1="博士",$D$4=3),4670000,
AND($L$1="博士",$D$4=4),5070000,
AND($L$1="博士",$D$4=5),5480000,
AND($L$1="博士",$D$4=6),5740000,
AND($L$1="博士",$D$4=7),6020000,
AND($L$1="博士",$D$4&gt;=8),6020000+SUM($D$4-7)*280000,
$D$4="","")</f>
        <v>#N/A</v>
      </c>
    </row>
    <row r="34" spans="1:96" ht="18" thickBot="1">
      <c r="C34" s="70" t="str">
        <f>IF(様式1_家庭状況!E32="","",様式1_家庭状況!E32)</f>
        <v/>
      </c>
      <c r="D34" s="66" t="str">
        <f>IF(様式1_家庭状況!O32="","",様式1_家庭状況!O32)</f>
        <v/>
      </c>
      <c r="E34" s="70" t="str">
        <f>IF(様式1_家庭状況!I32="","",様式1_家庭状況!I32)</f>
        <v/>
      </c>
      <c r="F34" s="70" t="str">
        <f>IF(様式1_家庭状況!M32="","",様式1_家庭状況!M32)</f>
        <v/>
      </c>
      <c r="G34" s="70" t="str">
        <f>IF(様式1_家庭状況!N32="","",様式1_家庭状況!N32)</f>
        <v/>
      </c>
      <c r="H34" s="73" t="str" cm="1">
        <f t="array" ref="H34">_xlfn.IFS(
F34="小学生",90000,
F34="中学生",170000,
AND(D34="自宅通学",E34="国・公立",F34="高校生"),190000,
AND(D34="自宅外通学",E34="国・公立",F34="高校生"),410000,
AND(D34="自宅通学",E34="私立",F34="高校生"),330000,
AND(D34="自宅外通学",E34="私立",F34="高校生"),540000,
AND(D34="自宅通学",E34="国・公立",F34="高専学生",OR(G34=1,G34=2,G34=3)),280000,
AND(D34="自宅通学",E34="国・公立",F34="高専学生",OR(G34=4,G34=5)),400000,
AND(D34="自宅外通学",E34="国・公立",F34="高専学生",OR(G34=1,G34=2,G34=3)),500000,
AND(D34="自宅外通学",E34="国・公立",F34="高専学生",OR(G34=4,G34=5)),620000,
AND(D34="自宅通学",E34="私立",F34="高専学生",OR(G34=1,G34=2,G34=3)),540000,
AND(D34="自宅通学",E34="私立",F34="高専学生",OR(G34=4,G34=5)),660000,
AND(D34="自宅外通学",E34="私立",F34="高専学生",OR(G34=1,G34=2,G34=3)),760000,
AND(D34="自宅外通学",E34="私立",F34="高専学生",OR(G34=4,G34=5)),880000,
AND(D34="自宅通学",E34="国・公立",F34="大学生"),670000,
AND(D34="自宅外通学",E34="国・公立",F34="大学生"),1160000,
AND(D34="自宅通学",E34="私立",F34="大学生"),1110000,
AND(D34="自宅外通学",E34="私立",F34="大学生"),1590000,
AND(D34="自宅通学",E34="国・公立",F34="専修学校生_高等"),70000,
AND(D34="自宅外通学",E34="国・公立",F34="専修学校生_高等"),180000,
AND(D34="自宅通学",E34="私立",F34="専修学校生_高等"),290000,
AND(D34="自宅外通学",E34="私立",F34="専修学校生_高等"),390000,
AND(D34="自宅通学",E34="国・公立",F34="専修学校生_専門"),250000,
AND(D34="自宅外通学",E34="国・公立",F34="専修学校生_専門"),710000,
AND(D34="自宅通学",E34="私立",F34="専修学校生_専門"),790000,
AND(D34="自宅外通学",E34="私立",F34="専修学校生_専門"),1230000,
C34="","")</f>
        <v/>
      </c>
      <c r="I34" s="59"/>
    </row>
    <row r="41" spans="1:96" outlineLevel="1">
      <c r="A41" t="s">
        <v>287</v>
      </c>
      <c r="B41" t="s">
        <v>168</v>
      </c>
      <c r="C41" t="s">
        <v>169</v>
      </c>
      <c r="D41" t="s">
        <v>263</v>
      </c>
      <c r="E41" t="s">
        <v>264</v>
      </c>
      <c r="F41" t="s">
        <v>265</v>
      </c>
      <c r="G41" t="s">
        <v>170</v>
      </c>
      <c r="H41" t="s">
        <v>171</v>
      </c>
      <c r="I41" t="s">
        <v>49</v>
      </c>
      <c r="J41" t="s">
        <v>187</v>
      </c>
      <c r="K41" t="s">
        <v>173</v>
      </c>
      <c r="L41" t="s">
        <v>174</v>
      </c>
      <c r="M41" t="s">
        <v>175</v>
      </c>
      <c r="N41" t="s">
        <v>176</v>
      </c>
      <c r="O41" t="s">
        <v>177</v>
      </c>
      <c r="P41" t="s">
        <v>181</v>
      </c>
      <c r="Q41" t="s">
        <v>182</v>
      </c>
      <c r="R41" t="s">
        <v>183</v>
      </c>
      <c r="S41" t="s">
        <v>184</v>
      </c>
      <c r="T41" t="s">
        <v>185</v>
      </c>
      <c r="U41" t="s">
        <v>190</v>
      </c>
      <c r="V41" t="s">
        <v>191</v>
      </c>
      <c r="W41" t="s">
        <v>192</v>
      </c>
      <c r="X41" t="s">
        <v>193</v>
      </c>
      <c r="Y41" t="s">
        <v>194</v>
      </c>
      <c r="Z41" t="s">
        <v>197</v>
      </c>
      <c r="AA41" t="s">
        <v>198</v>
      </c>
      <c r="AB41" t="s">
        <v>199</v>
      </c>
      <c r="AC41" t="s">
        <v>200</v>
      </c>
      <c r="AD41" t="s">
        <v>201</v>
      </c>
      <c r="AE41" t="s">
        <v>203</v>
      </c>
      <c r="AF41" t="s">
        <v>204</v>
      </c>
      <c r="AG41" t="s">
        <v>205</v>
      </c>
      <c r="AH41" t="s">
        <v>206</v>
      </c>
      <c r="AI41" t="s">
        <v>207</v>
      </c>
      <c r="AJ41" t="s">
        <v>209</v>
      </c>
      <c r="AK41" t="s">
        <v>210</v>
      </c>
      <c r="AL41" t="s">
        <v>211</v>
      </c>
      <c r="AM41" t="s">
        <v>212</v>
      </c>
      <c r="AN41" t="s">
        <v>213</v>
      </c>
      <c r="AO41" t="s">
        <v>215</v>
      </c>
      <c r="AP41" t="s">
        <v>216</v>
      </c>
      <c r="AQ41" t="s">
        <v>217</v>
      </c>
      <c r="AR41" t="s">
        <v>218</v>
      </c>
      <c r="AS41" t="s">
        <v>219</v>
      </c>
      <c r="AT41" t="s">
        <v>221</v>
      </c>
      <c r="AU41" t="s">
        <v>222</v>
      </c>
      <c r="AV41" t="s">
        <v>223</v>
      </c>
      <c r="AW41" t="s">
        <v>224</v>
      </c>
      <c r="AX41" t="s">
        <v>225</v>
      </c>
      <c r="AY41" t="s">
        <v>226</v>
      </c>
      <c r="AZ41" t="s">
        <v>228</v>
      </c>
      <c r="BA41" t="s">
        <v>229</v>
      </c>
      <c r="BB41" t="s">
        <v>230</v>
      </c>
      <c r="BC41" t="s">
        <v>231</v>
      </c>
      <c r="BD41" t="s">
        <v>232</v>
      </c>
      <c r="BE41" t="s">
        <v>233</v>
      </c>
      <c r="BF41" t="s">
        <v>236</v>
      </c>
      <c r="BG41" t="s">
        <v>237</v>
      </c>
      <c r="BH41" t="s">
        <v>238</v>
      </c>
      <c r="BI41" t="s">
        <v>239</v>
      </c>
      <c r="BJ41" t="s">
        <v>240</v>
      </c>
      <c r="BK41" t="s">
        <v>241</v>
      </c>
      <c r="BL41" t="s">
        <v>242</v>
      </c>
      <c r="BM41" t="s">
        <v>243</v>
      </c>
      <c r="BN41" t="s">
        <v>244</v>
      </c>
      <c r="BO41" t="s">
        <v>245</v>
      </c>
      <c r="BP41" t="s">
        <v>246</v>
      </c>
      <c r="BQ41" t="s">
        <v>247</v>
      </c>
      <c r="BR41" t="s">
        <v>249</v>
      </c>
      <c r="BS41" t="s">
        <v>250</v>
      </c>
      <c r="BT41" t="s">
        <v>251</v>
      </c>
      <c r="BU41" t="s">
        <v>252</v>
      </c>
      <c r="BV41" t="s">
        <v>253</v>
      </c>
      <c r="BW41" t="s">
        <v>254</v>
      </c>
      <c r="BX41" t="s">
        <v>257</v>
      </c>
      <c r="BY41" t="s">
        <v>258</v>
      </c>
      <c r="BZ41" t="s">
        <v>259</v>
      </c>
      <c r="CA41" t="s">
        <v>260</v>
      </c>
      <c r="CB41" t="s">
        <v>261</v>
      </c>
      <c r="CC41" t="s">
        <v>262</v>
      </c>
      <c r="CD41" t="s">
        <v>186</v>
      </c>
      <c r="CE41" t="s">
        <v>266</v>
      </c>
      <c r="CF41" t="s">
        <v>188</v>
      </c>
      <c r="CG41" t="s">
        <v>195</v>
      </c>
      <c r="CH41" t="s">
        <v>267</v>
      </c>
      <c r="CI41" t="s">
        <v>208</v>
      </c>
      <c r="CJ41" t="s">
        <v>214</v>
      </c>
      <c r="CK41" t="s">
        <v>227</v>
      </c>
      <c r="CL41" t="s">
        <v>234</v>
      </c>
      <c r="CM41" t="s">
        <v>248</v>
      </c>
      <c r="CN41" t="s">
        <v>255</v>
      </c>
      <c r="CO41" t="s">
        <v>256</v>
      </c>
      <c r="CP41" t="s">
        <v>268</v>
      </c>
      <c r="CQ41" t="s">
        <v>269</v>
      </c>
      <c r="CR41" t="s">
        <v>270</v>
      </c>
    </row>
    <row r="42" spans="1:96" outlineLevel="1">
      <c r="A42" s="78" t="str">
        <f>IF(OR(C18="",C18="希望しない")=TRUE,"希望しない","希望する")</f>
        <v>希望しない</v>
      </c>
      <c r="B42" s="78">
        <f>$B$4</f>
        <v>0</v>
      </c>
      <c r="C42" s="78">
        <f>$C$4</f>
        <v>0</v>
      </c>
      <c r="D42" s="78">
        <f>C$2</f>
        <v>0</v>
      </c>
      <c r="E42" s="78">
        <f>D$2</f>
        <v>0</v>
      </c>
      <c r="F42" s="78">
        <f>E$2</f>
        <v>0</v>
      </c>
      <c r="G42" s="78">
        <f>$D$4</f>
        <v>1</v>
      </c>
      <c r="H42" s="78" t="e">
        <f>$E$4</f>
        <v>#N/A</v>
      </c>
      <c r="I42" s="78">
        <f>$F$4</f>
        <v>0</v>
      </c>
      <c r="J42" s="78">
        <f>$G$4</f>
        <v>0</v>
      </c>
      <c r="K42" s="78" t="str">
        <f>$H$4</f>
        <v>不明</v>
      </c>
      <c r="L42" s="78" t="str">
        <f>$I$4</f>
        <v>不明</v>
      </c>
      <c r="M42" s="78">
        <f>$J$4</f>
        <v>0</v>
      </c>
      <c r="N42" s="78" t="str">
        <f>$K$4</f>
        <v>無</v>
      </c>
      <c r="O42" s="78" t="str">
        <f>$L$4</f>
        <v>不明</v>
      </c>
      <c r="P42" s="78" t="e" vm="2">
        <f>IF(C$10="","",C$10)</f>
        <v>#VALUE!</v>
      </c>
      <c r="Q42" s="78" t="str">
        <f>IF(D$10="","",D$10)</f>
        <v/>
      </c>
      <c r="R42" s="78">
        <f>IF(E$10="",0,E$10)</f>
        <v>0</v>
      </c>
      <c r="S42" s="78">
        <f>IF(F$10="",0,F$10)</f>
        <v>0</v>
      </c>
      <c r="T42" s="78">
        <f>IF(G$10="",0,G$10)</f>
        <v>0</v>
      </c>
      <c r="U42" s="78" t="str">
        <f>IF(C$12="","",C$12)</f>
        <v/>
      </c>
      <c r="V42" s="78" t="str">
        <f>IF(D$12="","",D$12)</f>
        <v/>
      </c>
      <c r="W42" s="78">
        <f>IF(E$12="",0,E$12)</f>
        <v>0</v>
      </c>
      <c r="X42" s="78">
        <f t="shared" ref="X42:Y42" si="0">IF(F$12="",0,F$12)</f>
        <v>0</v>
      </c>
      <c r="Y42" s="78">
        <f t="shared" si="0"/>
        <v>0</v>
      </c>
      <c r="Z42" s="78" t="str">
        <f>IF(C$14="","",C$14)</f>
        <v/>
      </c>
      <c r="AA42" s="78" t="str">
        <f>IF(D$14="","",D$14)</f>
        <v/>
      </c>
      <c r="AB42" s="78">
        <f>IF(E$14="",0,E$14)</f>
        <v>0</v>
      </c>
      <c r="AC42" s="78">
        <f t="shared" ref="AC42:AD42" si="1">IF(F$14="",0,F$14)</f>
        <v>0</v>
      </c>
      <c r="AD42" s="78">
        <f t="shared" si="1"/>
        <v>0</v>
      </c>
      <c r="AE42" s="78" t="str">
        <f>IF(C$16="","",C$16)</f>
        <v/>
      </c>
      <c r="AF42" s="78" t="str">
        <f>IF(D$16="","",D$16)</f>
        <v/>
      </c>
      <c r="AG42" s="78">
        <f>IF(E$16="",0,E$16)</f>
        <v>0</v>
      </c>
      <c r="AH42" s="78">
        <f t="shared" ref="AH42:AI42" si="2">IF(F$16="",0,F$16)</f>
        <v>0</v>
      </c>
      <c r="AI42" s="78">
        <f t="shared" si="2"/>
        <v>0</v>
      </c>
      <c r="AJ42" s="78" t="str">
        <f>IF(C$18="","",C$18)</f>
        <v/>
      </c>
      <c r="AK42" s="78" t="str">
        <f>IF(D$18="","",D$18)</f>
        <v/>
      </c>
      <c r="AL42" s="78">
        <f>IF(E$18="",0,E$18)</f>
        <v>0</v>
      </c>
      <c r="AM42" s="78">
        <f t="shared" ref="AM42:AN42" si="3">IF(F$18="",0,F$18)</f>
        <v>0</v>
      </c>
      <c r="AN42" s="78">
        <f t="shared" si="3"/>
        <v>0</v>
      </c>
      <c r="AO42" s="78" t="str">
        <f>IF(C$20="","",C$20)</f>
        <v/>
      </c>
      <c r="AP42" s="78" t="str">
        <f>IF(D$20="","",D$20)</f>
        <v/>
      </c>
      <c r="AQ42" s="78">
        <f>IF(E$20="",0,E$20)</f>
        <v>0</v>
      </c>
      <c r="AR42" s="78">
        <f t="shared" ref="AR42:AS42" si="4">IF(F$20="",0,F$20)</f>
        <v>0</v>
      </c>
      <c r="AS42" s="78">
        <f t="shared" si="4"/>
        <v>0</v>
      </c>
      <c r="AT42" s="78" t="str">
        <f>IF(C$24="","",C$24)</f>
        <v/>
      </c>
      <c r="AU42" s="78" t="str">
        <f>IF(D$24="","",D$24)</f>
        <v/>
      </c>
      <c r="AV42" s="78" t="str">
        <f>IF(E$24="","",E$24)</f>
        <v/>
      </c>
      <c r="AW42" s="78" t="str">
        <f>IF(F$24="","",F$24)</f>
        <v/>
      </c>
      <c r="AX42" s="78" t="str">
        <f>IF(G$24="","",G$24)</f>
        <v/>
      </c>
      <c r="AY42" s="78">
        <f>IF(H$24="",0,H$24)</f>
        <v>0</v>
      </c>
      <c r="AZ42" s="78" t="str">
        <f>IF(C$26="","",C$26)</f>
        <v/>
      </c>
      <c r="BA42" s="78" t="str">
        <f>IF(D$26="","",D$26)</f>
        <v/>
      </c>
      <c r="BB42" s="78" t="str">
        <f>IF(E$26="","",E$26)</f>
        <v/>
      </c>
      <c r="BC42" s="78" t="str">
        <f>IF(F$26="","",F$26)</f>
        <v/>
      </c>
      <c r="BD42" s="78" t="str">
        <f>IF(G$26="","",G$26)</f>
        <v/>
      </c>
      <c r="BE42" s="78">
        <f>IF(H$26="",0,H$26)</f>
        <v>0</v>
      </c>
      <c r="BF42" s="78" t="str">
        <f>IF(C$28="","",C$28)</f>
        <v/>
      </c>
      <c r="BG42" s="78" t="str">
        <f>IF(D$28="","",D$28)</f>
        <v/>
      </c>
      <c r="BH42" s="78" t="str">
        <f>IF(E$28="","",E$28)</f>
        <v/>
      </c>
      <c r="BI42" s="78" t="str">
        <f>IF(F$28="","",F$28)</f>
        <v/>
      </c>
      <c r="BJ42" s="78" t="str">
        <f>IF(G$28="","",G$28)</f>
        <v/>
      </c>
      <c r="BK42" s="78">
        <f>IF(H$28="",0,H$28)</f>
        <v>0</v>
      </c>
      <c r="BL42" s="78" t="str">
        <f>IF(C$30="","",C$30)</f>
        <v/>
      </c>
      <c r="BM42" s="78" t="str">
        <f>IF(D$30="","",D$30)</f>
        <v/>
      </c>
      <c r="BN42" s="78" t="str">
        <f>IF(E$30="","",E$30)</f>
        <v/>
      </c>
      <c r="BO42" s="78" t="str">
        <f>IF(F$30="","",F$30)</f>
        <v/>
      </c>
      <c r="BP42" s="78" t="str">
        <f>IF(G$30="","",G$30)</f>
        <v/>
      </c>
      <c r="BQ42" s="78">
        <f>IF(H$30="",0,H$30)</f>
        <v>0</v>
      </c>
      <c r="BR42" s="78" t="str">
        <f>IF(C$32="","",C$32)</f>
        <v/>
      </c>
      <c r="BS42" s="78" t="str">
        <f>IF(D$32="","",D$32)</f>
        <v/>
      </c>
      <c r="BT42" s="78" t="str">
        <f>IF(E$32="","",E$32)</f>
        <v/>
      </c>
      <c r="BU42" s="78" t="str">
        <f>IF(F$32="","",F$32)</f>
        <v/>
      </c>
      <c r="BV42" s="78" t="str">
        <f>IF(G$32="","",G$32)</f>
        <v/>
      </c>
      <c r="BW42" s="78">
        <f>IF(H$32="",0,H$32)</f>
        <v>0</v>
      </c>
      <c r="BX42" s="78" t="str">
        <f>IF(C$34="","",C$34)</f>
        <v/>
      </c>
      <c r="BY42" s="78" t="str">
        <f>IF(D$34="","",D$34)</f>
        <v/>
      </c>
      <c r="BZ42" s="78" t="str">
        <f>IF(E$34="","",E$34)</f>
        <v/>
      </c>
      <c r="CA42" s="78" t="str">
        <f>IF(F$34="","",F$34)</f>
        <v/>
      </c>
      <c r="CB42" s="78" t="str">
        <f>IF(G$34="","",G$34)</f>
        <v/>
      </c>
      <c r="CC42" s="78">
        <f>IF(H$34="",0,H$34)</f>
        <v>0</v>
      </c>
      <c r="CD42" s="79" t="e">
        <f>I$10</f>
        <v>#N/A</v>
      </c>
      <c r="CE42" s="79" t="e">
        <f>IF(J$10="",0,J$10)</f>
        <v>#N/A</v>
      </c>
      <c r="CF42" s="79" t="e" vm="2">
        <f>K$10</f>
        <v>#VALUE!</v>
      </c>
      <c r="CG42" s="79">
        <f>IF($I$12="","",$I$12)</f>
        <v>0</v>
      </c>
      <c r="CH42" s="79">
        <f>IF($I$14="","",$I$14)</f>
        <v>0</v>
      </c>
      <c r="CI42" s="79">
        <f>IF($I$16="","",$I$16)</f>
        <v>0</v>
      </c>
      <c r="CJ42" s="80">
        <f>IF($I$18="","",$I$18)</f>
        <v>0</v>
      </c>
      <c r="CK42" s="79">
        <f>$J$24</f>
        <v>0</v>
      </c>
      <c r="CL42" s="79" t="e">
        <f>$J$27</f>
        <v>#N/A</v>
      </c>
      <c r="CM42" s="79">
        <f>$J$30</f>
        <v>0</v>
      </c>
      <c r="CN42" s="79" t="e">
        <f>$J$33</f>
        <v>#N/A</v>
      </c>
      <c r="CO42" s="79" t="e">
        <f>$K$33</f>
        <v>#N/A</v>
      </c>
      <c r="CP42" s="78" t="str">
        <f>LEFT($A$1,4)</f>
        <v>R8前期</v>
      </c>
      <c r="CQ42" s="81">
        <f>$L$27</f>
        <v>0</v>
      </c>
      <c r="CR42" s="78" t="str">
        <f>IF($CM$9="","",$CM$9)</f>
        <v/>
      </c>
    </row>
  </sheetData>
  <sheetProtection selectLockedCells="1"/>
  <mergeCells count="1">
    <mergeCell ref="CM9:CQ11"/>
  </mergeCells>
  <phoneticPr fontId="2"/>
  <conditionalFormatting sqref="E3">
    <cfRule type="expression" dxfId="0" priority="1">
      <formula>COUNTIF(#REF!,"TRUE")&gt;=2</formula>
    </cfRule>
  </conditionalFormatting>
  <dataValidations disablePrompts="1" count="3">
    <dataValidation type="whole" operator="lessThan" allowBlank="1" showInputMessage="1" showErrorMessage="1" sqref="E10 E12 E14 E16 E18 E20" xr:uid="{BBA9AF64-52F2-4C40-B84F-CDF116B1DCCF}">
      <formula1>23000000</formula1>
    </dataValidation>
    <dataValidation type="whole" allowBlank="1" showInputMessage="1" showErrorMessage="1" error="主たる家計支持者の別居等に係る支出の控除上限は\710,000です。" sqref="I12" xr:uid="{60DB1A1A-3A79-44FB-B17B-527007745F0E}">
      <formula1>0</formula1>
      <formula2>710000</formula2>
    </dataValidation>
    <dataValidation type="whole" showInputMessage="1" showErrorMessage="1" error="無効な値です" sqref="D4" xr:uid="{4C46B095-443E-4B6D-8C6C-AC77CE91A4E2}">
      <formula1>1</formula1>
      <formula2>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3</vt:i4>
      </vt:variant>
    </vt:vector>
  </HeadingPairs>
  <TitlesOfParts>
    <vt:vector size="13" baseType="lpstr">
      <vt:lpstr>様式1</vt:lpstr>
      <vt:lpstr>様式1_家庭状況</vt:lpstr>
      <vt:lpstr>様式1_家計状況</vt:lpstr>
      <vt:lpstr>様式2</vt:lpstr>
      <vt:lpstr>以降非表示、ブック保護→</vt:lpstr>
      <vt:lpstr>マスターデータ</vt:lpstr>
      <vt:lpstr>家計状況集計シート</vt:lpstr>
      <vt:lpstr>入学料入力シート</vt:lpstr>
      <vt:lpstr>授業料入力シート</vt:lpstr>
      <vt:lpstr>申請者データ</vt:lpstr>
      <vt:lpstr>様式1!Print_Area</vt:lpstr>
      <vt:lpstr>様式1_家計状況!Print_Area</vt:lpstr>
      <vt:lpstr>様式1_家庭状況!Print_Area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mitgaku33</dc:creator>
  <cp:lastModifiedBy>mitgaku02</cp:lastModifiedBy>
  <cp:lastPrinted>2026-01-16T04:25:30Z</cp:lastPrinted>
  <dcterms:created xsi:type="dcterms:W3CDTF">2021-12-23T04:19:15Z</dcterms:created>
  <dcterms:modified xsi:type="dcterms:W3CDTF">2026-01-22T06:11:09Z</dcterms:modified>
</cp:coreProperties>
</file>