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tgaku02\デスクトップ\授業料免除\※新様式\入学料変更点及び検討事項\4_ver3（最終版）\"/>
    </mc:Choice>
  </mc:AlternateContent>
  <xr:revisionPtr revIDLastSave="0" documentId="13_ncr:1_{A0B7DCFC-36A7-43D9-98C1-47C7A170F4F0}" xr6:coauthVersionLast="47" xr6:coauthVersionMax="47" xr10:uidLastSave="{00000000-0000-0000-0000-000000000000}"/>
  <workbookProtection workbookAlgorithmName="SHA-512" workbookHashValue="3wSoA0zCJuX2HnWjlwyIy8uLTL6LRnyN2RIVSIOkgIKM1/tErUP8MndaOGJg1MVoQuIFGgr3Tsn4xInsYQ/Ogg==" workbookSaltValue="Gy9ZRpnEM0lH4ZOJ1BcyWg==" workbookSpinCount="100000" lockStructure="1"/>
  <bookViews>
    <workbookView xWindow="-98" yWindow="-98" windowWidth="28996" windowHeight="15675" tabRatio="695" xr2:uid="{3A711CD2-4975-497E-AA76-C7C728A2EDC1}"/>
  </bookViews>
  <sheets>
    <sheet name="様式1" sheetId="5" r:id="rId1"/>
    <sheet name="様式1_家庭状況" sheetId="7" r:id="rId2"/>
    <sheet name="様式2" sheetId="3" r:id="rId3"/>
    <sheet name="以降非表示、ブック保護→" sheetId="12" state="hidden" r:id="rId4"/>
    <sheet name="マスターデータ" sheetId="6" state="hidden" r:id="rId5"/>
    <sheet name="家計状況集計シート" sheetId="11" state="hidden" r:id="rId6"/>
    <sheet name="入学料入力シート" sheetId="13" state="hidden" r:id="rId7"/>
    <sheet name="申請者データ" sheetId="14" state="hidden" r:id="rId8"/>
  </sheets>
  <definedNames>
    <definedName name="_xlnm.Print_Area" localSheetId="0">様式1!$A$1:$L$24</definedName>
    <definedName name="_xlnm.Print_Area" localSheetId="1">様式1_家庭状況!$A$1:$P$24</definedName>
    <definedName name="_xlnm.Print_Area" localSheetId="2">様式2!$A$1:$L$34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" i="5" l="1"/>
  <c r="A18" i="5"/>
  <c r="BK2" i="14"/>
  <c r="BF2" i="14"/>
  <c r="BE2" i="14"/>
  <c r="BD2" i="14"/>
  <c r="BC2" i="14"/>
  <c r="BB2" i="14"/>
  <c r="BA2" i="14"/>
  <c r="AZ2" i="14"/>
  <c r="AY2" i="14"/>
  <c r="AX2" i="14"/>
  <c r="AW2" i="14"/>
  <c r="AV2" i="14"/>
  <c r="AU2" i="14"/>
  <c r="AT2" i="14"/>
  <c r="AS2" i="14"/>
  <c r="AR2" i="14"/>
  <c r="AQ2" i="14"/>
  <c r="AP2" i="14"/>
  <c r="AO2" i="14"/>
  <c r="AN2" i="14"/>
  <c r="AM2" i="14"/>
  <c r="AL2" i="14"/>
  <c r="AK2" i="14"/>
  <c r="AJ2" i="14"/>
  <c r="AI2" i="14"/>
  <c r="AH2" i="14"/>
  <c r="AG2" i="14"/>
  <c r="AF2" i="14"/>
  <c r="AE2" i="14"/>
  <c r="AD2" i="14"/>
  <c r="AC2" i="14"/>
  <c r="S2" i="14"/>
  <c r="R2" i="14"/>
  <c r="Q2" i="14"/>
  <c r="P2" i="14"/>
  <c r="O2" i="14"/>
  <c r="N2" i="14"/>
  <c r="M2" i="14"/>
  <c r="L2" i="14"/>
  <c r="K2" i="14"/>
  <c r="H2" i="14"/>
  <c r="G2" i="14"/>
  <c r="F2" i="14"/>
  <c r="C2" i="14"/>
  <c r="E2" i="14"/>
  <c r="D2" i="14"/>
  <c r="F4" i="13"/>
  <c r="E4" i="13"/>
  <c r="E6" i="13" s="1"/>
  <c r="D4" i="13"/>
  <c r="J33" i="13" s="1" a="1"/>
  <c r="J33" i="13" s="1"/>
  <c r="G42" i="13"/>
  <c r="C4" i="13"/>
  <c r="C42" i="13" s="1"/>
  <c r="E2" i="13"/>
  <c r="F42" i="13" s="1"/>
  <c r="C2" i="13"/>
  <c r="D42" i="13" s="1"/>
  <c r="A1" i="13"/>
  <c r="CO42" i="13" s="1"/>
  <c r="D34" i="13"/>
  <c r="BY42" i="13" s="1"/>
  <c r="D32" i="13"/>
  <c r="BS42" i="13" s="1"/>
  <c r="D30" i="13"/>
  <c r="BM42" i="13" s="1"/>
  <c r="D28" i="13"/>
  <c r="BG42" i="13" s="1"/>
  <c r="D26" i="13"/>
  <c r="BA42" i="13" s="1"/>
  <c r="G34" i="13"/>
  <c r="F34" i="13"/>
  <c r="E34" i="13"/>
  <c r="C34" i="13"/>
  <c r="G32" i="13"/>
  <c r="F32" i="13"/>
  <c r="E32" i="13"/>
  <c r="C32" i="13"/>
  <c r="BR42" i="13" s="1"/>
  <c r="G30" i="13"/>
  <c r="F30" i="13"/>
  <c r="E30" i="13"/>
  <c r="C30" i="13"/>
  <c r="BL42" i="13" s="1"/>
  <c r="G28" i="13"/>
  <c r="F28" i="13"/>
  <c r="E28" i="13"/>
  <c r="C28" i="13"/>
  <c r="BF42" i="13" s="1"/>
  <c r="G26" i="13"/>
  <c r="F26" i="13"/>
  <c r="E26" i="13"/>
  <c r="C26" i="13"/>
  <c r="AZ42" i="13" s="1"/>
  <c r="CB42" i="13"/>
  <c r="BX42" i="13"/>
  <c r="BV42" i="13"/>
  <c r="BT42" i="13"/>
  <c r="BP42" i="13"/>
  <c r="BD42" i="13"/>
  <c r="G24" i="13"/>
  <c r="AX42" i="13" s="1"/>
  <c r="F24" i="13"/>
  <c r="E24" i="13"/>
  <c r="AV42" i="13" s="1"/>
  <c r="D24" i="13"/>
  <c r="AU42" i="13" s="1"/>
  <c r="C24" i="13"/>
  <c r="AT42" i="13" s="1"/>
  <c r="E14" i="13"/>
  <c r="D14" i="13"/>
  <c r="C14" i="13"/>
  <c r="E12" i="13"/>
  <c r="D12" i="13"/>
  <c r="C12" i="13"/>
  <c r="Z42" i="13"/>
  <c r="U42" i="13"/>
  <c r="CP42" i="13"/>
  <c r="CI42" i="13"/>
  <c r="O42" i="13"/>
  <c r="N42" i="13"/>
  <c r="L42" i="13"/>
  <c r="K42" i="13"/>
  <c r="E42" i="13"/>
  <c r="B42" i="13"/>
  <c r="BZ42" i="13"/>
  <c r="BN42" i="13"/>
  <c r="BJ42" i="13"/>
  <c r="BH42" i="13"/>
  <c r="CM27" i="13"/>
  <c r="BB42" i="13"/>
  <c r="AO42" i="13"/>
  <c r="AJ42" i="13"/>
  <c r="J16" i="13"/>
  <c r="AE42" i="13"/>
  <c r="K10" i="13"/>
  <c r="CF42" i="13" s="1"/>
  <c r="CQ42" i="13"/>
  <c r="K6" i="13"/>
  <c r="J6" i="13"/>
  <c r="I6" i="13"/>
  <c r="H6" i="13"/>
  <c r="G6" i="13"/>
  <c r="J10" i="13" s="1"/>
  <c r="CE42" i="13" s="1"/>
  <c r="L5" i="13"/>
  <c r="K5" i="13"/>
  <c r="J5" i="13"/>
  <c r="I5" i="13"/>
  <c r="H5" i="13"/>
  <c r="G5" i="13"/>
  <c r="M42" i="13"/>
  <c r="J42" i="13"/>
  <c r="L1" i="13" a="1"/>
  <c r="L1" i="13" s="1"/>
  <c r="B9" i="3"/>
  <c r="I42" i="13" l="1"/>
  <c r="F6" i="13"/>
  <c r="I10" i="13" s="1"/>
  <c r="F5" i="13"/>
  <c r="CN42" i="13"/>
  <c r="H34" i="13" a="1"/>
  <c r="H34" i="13" s="1"/>
  <c r="CC42" i="13" s="1"/>
  <c r="CA42" i="13"/>
  <c r="BU42" i="13"/>
  <c r="H32" i="13" a="1"/>
  <c r="H32" i="13" s="1"/>
  <c r="BW42" i="13" s="1"/>
  <c r="H30" i="13" a="1"/>
  <c r="H30" i="13" s="1"/>
  <c r="BQ42" i="13" s="1"/>
  <c r="BO42" i="13"/>
  <c r="H28" i="13" a="1"/>
  <c r="H28" i="13" s="1"/>
  <c r="BK42" i="13" s="1"/>
  <c r="BI42" i="13"/>
  <c r="H26" i="13" a="1"/>
  <c r="H26" i="13" s="1"/>
  <c r="BE42" i="13" s="1"/>
  <c r="BC42" i="13"/>
  <c r="AW42" i="13"/>
  <c r="H24" i="13" a="1"/>
  <c r="H24" i="13" s="1"/>
  <c r="G20" i="13"/>
  <c r="AS42" i="13" s="1"/>
  <c r="AQ42" i="13"/>
  <c r="F20" i="13"/>
  <c r="AR42" i="13" s="1"/>
  <c r="AP42" i="13"/>
  <c r="CJ42" i="13"/>
  <c r="J18" i="13"/>
  <c r="I19" i="13"/>
  <c r="G18" i="13"/>
  <c r="AN42" i="13" s="1"/>
  <c r="AL42" i="13"/>
  <c r="F18" i="13"/>
  <c r="AM42" i="13" s="1"/>
  <c r="AK42" i="13"/>
  <c r="AG42" i="13"/>
  <c r="G16" i="13"/>
  <c r="AI42" i="13" s="1"/>
  <c r="AF42" i="13"/>
  <c r="F16" i="13"/>
  <c r="AH42" i="13" s="1"/>
  <c r="CH42" i="13"/>
  <c r="J14" i="13"/>
  <c r="AB42" i="13"/>
  <c r="G14" i="13"/>
  <c r="AD42" i="13" s="1"/>
  <c r="AA42" i="13"/>
  <c r="F14" i="13"/>
  <c r="AC42" i="13" s="1"/>
  <c r="CG42" i="13"/>
  <c r="J12" i="13"/>
  <c r="W42" i="13"/>
  <c r="G12" i="13"/>
  <c r="Y42" i="13" s="1"/>
  <c r="V42" i="13"/>
  <c r="F12" i="13"/>
  <c r="X42" i="13" s="1"/>
  <c r="H42" i="13"/>
  <c r="E5" i="13"/>
  <c r="B30" i="3"/>
  <c r="B29" i="3"/>
  <c r="J27" i="13" l="1"/>
  <c r="CL42" i="13" s="1"/>
  <c r="CD42" i="13"/>
  <c r="J30" i="13"/>
  <c r="CM42" i="13" s="1"/>
  <c r="AY42" i="13"/>
  <c r="C2" i="11"/>
  <c r="C3" i="11"/>
  <c r="C1" i="11"/>
  <c r="E2" i="11" l="1" a="1"/>
  <c r="E10" i="13" l="1"/>
  <c r="D10" i="13"/>
  <c r="E2" i="11"/>
  <c r="C3" i="6"/>
  <c r="B3" i="6"/>
  <c r="D3" i="6" s="1"/>
  <c r="E2" i="6"/>
  <c r="D2" i="6"/>
  <c r="H4" i="7"/>
  <c r="F16" i="7"/>
  <c r="N16" i="7"/>
  <c r="N5" i="7"/>
  <c r="F6" i="7"/>
  <c r="F5" i="7"/>
  <c r="N4" i="7"/>
  <c r="J6" i="3"/>
  <c r="F6" i="3"/>
  <c r="B6" i="3"/>
  <c r="J3" i="3"/>
  <c r="F4" i="7"/>
  <c r="I25" i="3"/>
  <c r="D25" i="3"/>
  <c r="D26" i="3" s="1"/>
  <c r="G10" i="13" l="1"/>
  <c r="R42" i="13"/>
  <c r="F10" i="13"/>
  <c r="S42" i="13" s="1"/>
  <c r="Q42" i="13"/>
  <c r="C10" i="13"/>
  <c r="P42" i="13" s="1"/>
  <c r="D28" i="3"/>
  <c r="I26" i="3"/>
  <c r="D27" i="3"/>
  <c r="J24" i="13" l="1"/>
  <c r="T42" i="13"/>
  <c r="CK42" i="13" l="1"/>
  <c r="CM14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養田学</author>
  </authors>
  <commentList>
    <comment ref="D15" authorId="0" shapeId="0" xr:uid="{786E807E-908E-45C6-A73F-44BF25BAA03A}">
      <text>
        <r>
          <rPr>
            <b/>
            <sz val="11"/>
            <color indexed="39"/>
            <rFont val="MS P ゴシック"/>
            <family val="3"/>
            <charset val="128"/>
          </rPr>
          <t>〔RA給与、TA給与〕</t>
        </r>
        <r>
          <rPr>
            <sz val="11"/>
            <color indexed="37"/>
            <rFont val="MS P ゴシック"/>
            <family val="3"/>
            <charset val="128"/>
          </rPr>
          <t xml:space="preserve">
例）年額80万円を予定している場合
　　800,000円÷12月≒</t>
        </r>
        <r>
          <rPr>
            <u/>
            <sz val="11"/>
            <color indexed="37"/>
            <rFont val="MS P ゴシック"/>
            <family val="3"/>
            <charset val="128"/>
          </rPr>
          <t>66,666円</t>
        </r>
        <r>
          <rPr>
            <sz val="11"/>
            <color indexed="37"/>
            <rFont val="MS P ゴシック"/>
            <family val="3"/>
            <charset val="128"/>
          </rPr>
          <t>を記入</t>
        </r>
      </text>
    </comment>
    <comment ref="D17" authorId="0" shapeId="0" xr:uid="{28FB16B5-56E2-4F11-8E76-20BE105AD3B5}">
      <text>
        <r>
          <rPr>
            <b/>
            <sz val="10"/>
            <color indexed="39"/>
            <rFont val="MS P ゴシック"/>
            <family val="3"/>
            <charset val="128"/>
          </rPr>
          <t>〔本人の収入、配偶者の収入〕</t>
        </r>
        <r>
          <rPr>
            <sz val="10"/>
            <color indexed="37"/>
            <rFont val="MS P ゴシック"/>
            <family val="3"/>
            <charset val="128"/>
          </rPr>
          <t xml:space="preserve">
○源泉徴収票がある場合
　　→「支払金額」欄の金額を記入
○給与支払証明書がある場合
　　→年間支払（予定）額 ÷12月の金額を記入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<sst xmlns="http://schemas.openxmlformats.org/spreadsheetml/2006/main" count="465" uniqueCount="260">
  <si>
    <t>　　室蘭工業大学長　　殿</t>
    <rPh sb="2" eb="9">
      <t>ムロランコウギョウダイガクチョウ</t>
    </rPh>
    <rPh sb="11" eb="12">
      <t>ドノ</t>
    </rPh>
    <phoneticPr fontId="2"/>
  </si>
  <si>
    <t>記</t>
    <rPh sb="0" eb="1">
      <t>キ</t>
    </rPh>
    <phoneticPr fontId="2"/>
  </si>
  <si>
    <t>名</t>
    <rPh sb="0" eb="1">
      <t>メイ</t>
    </rPh>
    <phoneticPr fontId="2"/>
  </si>
  <si>
    <t>※1</t>
    <phoneticPr fontId="2"/>
  </si>
  <si>
    <t>収　　　入  (Income)</t>
    <rPh sb="0" eb="1">
      <t>オサム</t>
    </rPh>
    <rPh sb="4" eb="5">
      <t>ニュウ</t>
    </rPh>
    <phoneticPr fontId="2"/>
  </si>
  <si>
    <t>支　　　出  (Expenditure)</t>
    <rPh sb="0" eb="1">
      <t>シ</t>
    </rPh>
    <rPh sb="4" eb="5">
      <t>デ</t>
    </rPh>
    <phoneticPr fontId="2"/>
  </si>
  <si>
    <t>学科・専攻
Major</t>
    <rPh sb="0" eb="2">
      <t>ガッカ</t>
    </rPh>
    <rPh sb="3" eb="5">
      <t>センコウ</t>
    </rPh>
    <phoneticPr fontId="2"/>
  </si>
  <si>
    <r>
      <t xml:space="preserve">収支状況報告書
</t>
    </r>
    <r>
      <rPr>
        <b/>
        <sz val="11"/>
        <color theme="1"/>
        <rFont val="ＭＳ 明朝"/>
        <family val="1"/>
        <charset val="128"/>
      </rPr>
      <t>Income and expenditure report</t>
    </r>
    <rPh sb="0" eb="4">
      <t>シュウシジョウキョウ</t>
    </rPh>
    <rPh sb="4" eb="7">
      <t>ホウコクショ</t>
    </rPh>
    <phoneticPr fontId="2"/>
  </si>
  <si>
    <r>
      <t xml:space="preserve">氏名
</t>
    </r>
    <r>
      <rPr>
        <sz val="9"/>
        <color theme="1"/>
        <rFont val="ＭＳ 明朝"/>
        <family val="1"/>
        <charset val="128"/>
      </rPr>
      <t>Name</t>
    </r>
    <rPh sb="0" eb="2">
      <t>シメイ</t>
    </rPh>
    <phoneticPr fontId="2"/>
  </si>
  <si>
    <r>
      <t>入学料・授業料免除の申請について、</t>
    </r>
    <r>
      <rPr>
        <b/>
        <u/>
        <sz val="11"/>
        <color rgb="FFFF0000"/>
        <rFont val="ＭＳ 明朝"/>
        <family val="1"/>
        <charset val="128"/>
      </rPr>
      <t>1ヶ月あたり</t>
    </r>
    <r>
      <rPr>
        <sz val="11"/>
        <color theme="1"/>
        <rFont val="ＭＳ 明朝"/>
        <family val="1"/>
        <charset val="128"/>
      </rPr>
      <t>の収支状況を下記のとおり資料を添えて申告します。</t>
    </r>
    <rPh sb="0" eb="3">
      <t>ニュウガクリョウ</t>
    </rPh>
    <rPh sb="4" eb="7">
      <t>ジュギョウリョウ</t>
    </rPh>
    <rPh sb="7" eb="9">
      <t>メンジョ</t>
    </rPh>
    <rPh sb="10" eb="12">
      <t>シンセイ</t>
    </rPh>
    <rPh sb="19" eb="20">
      <t>ゲツ</t>
    </rPh>
    <rPh sb="24" eb="28">
      <t>シュウシジョウキョウ</t>
    </rPh>
    <rPh sb="29" eb="31">
      <t>カキ</t>
    </rPh>
    <rPh sb="35" eb="37">
      <t>シリョウ</t>
    </rPh>
    <rPh sb="38" eb="39">
      <t>ソ</t>
    </rPh>
    <rPh sb="41" eb="43">
      <t>シンコク</t>
    </rPh>
    <phoneticPr fontId="2"/>
  </si>
  <si>
    <r>
      <t xml:space="preserve">家族数
</t>
    </r>
    <r>
      <rPr>
        <sz val="9"/>
        <color theme="1"/>
        <rFont val="ＭＳ 明朝"/>
        <family val="1"/>
        <charset val="128"/>
      </rPr>
      <t>Number of families</t>
    </r>
    <rPh sb="0" eb="2">
      <t>カゾク</t>
    </rPh>
    <rPh sb="2" eb="3">
      <t>スウ</t>
    </rPh>
    <phoneticPr fontId="2"/>
  </si>
  <si>
    <r>
      <t xml:space="preserve">(本人+日本に在住する配偶者や子供)
</t>
    </r>
    <r>
      <rPr>
        <sz val="9"/>
        <color theme="1"/>
        <rFont val="ＭＳ 明朝"/>
        <family val="1"/>
        <charset val="128"/>
      </rPr>
      <t>Number of spouses and children residing in Japan with the individual</t>
    </r>
    <rPh sb="1" eb="3">
      <t>ホンニン</t>
    </rPh>
    <rPh sb="4" eb="6">
      <t>ニホン</t>
    </rPh>
    <rPh sb="7" eb="9">
      <t>ザイジュウ</t>
    </rPh>
    <rPh sb="11" eb="14">
      <t>ハイグウシャ</t>
    </rPh>
    <rPh sb="15" eb="17">
      <t>コドモ</t>
    </rPh>
    <phoneticPr fontId="2"/>
  </si>
  <si>
    <r>
      <t xml:space="preserve">給付奨学金
</t>
    </r>
    <r>
      <rPr>
        <sz val="9"/>
        <color theme="1"/>
        <rFont val="ＭＳ 明朝"/>
        <family val="1"/>
        <charset val="128"/>
      </rPr>
      <t>(Scholarships)</t>
    </r>
    <rPh sb="0" eb="5">
      <t>キュウフショウガクキン</t>
    </rPh>
    <phoneticPr fontId="2"/>
  </si>
  <si>
    <r>
      <t xml:space="preserve">授業料を除く就学費
</t>
    </r>
    <r>
      <rPr>
        <sz val="9"/>
        <color theme="1"/>
        <rFont val="ＭＳ 明朝"/>
        <family val="1"/>
        <charset val="128"/>
      </rPr>
      <t>(School expenses)</t>
    </r>
    <rPh sb="0" eb="3">
      <t>ジュギョウリョウ</t>
    </rPh>
    <rPh sb="4" eb="5">
      <t>ノゾ</t>
    </rPh>
    <rPh sb="6" eb="9">
      <t>シュウガクヒ</t>
    </rPh>
    <phoneticPr fontId="2"/>
  </si>
  <si>
    <r>
      <t xml:space="preserve">食費
</t>
    </r>
    <r>
      <rPr>
        <sz val="9"/>
        <color theme="1"/>
        <rFont val="ＭＳ 明朝"/>
        <family val="1"/>
        <charset val="128"/>
      </rPr>
      <t>(Food expense)</t>
    </r>
    <rPh sb="0" eb="2">
      <t>ショクヒ</t>
    </rPh>
    <phoneticPr fontId="2"/>
  </si>
  <si>
    <r>
      <t xml:space="preserve">本人の収入
</t>
    </r>
    <r>
      <rPr>
        <sz val="9"/>
        <color theme="1"/>
        <rFont val="ＭＳ 明朝"/>
        <family val="1"/>
        <charset val="128"/>
      </rPr>
      <t>(Your income)</t>
    </r>
    <rPh sb="0" eb="2">
      <t>ホンニン</t>
    </rPh>
    <rPh sb="3" eb="5">
      <t>シュウニュウ</t>
    </rPh>
    <phoneticPr fontId="2"/>
  </si>
  <si>
    <r>
      <t xml:space="preserve">住居費(家賃)
</t>
    </r>
    <r>
      <rPr>
        <sz val="9"/>
        <color theme="1"/>
        <rFont val="ＭＳ 明朝"/>
        <family val="1"/>
        <charset val="128"/>
      </rPr>
      <t>(House rent)</t>
    </r>
    <rPh sb="0" eb="3">
      <t>ジュウキョヒ</t>
    </rPh>
    <rPh sb="4" eb="6">
      <t>ヤチン</t>
    </rPh>
    <phoneticPr fontId="2"/>
  </si>
  <si>
    <r>
      <t xml:space="preserve">配偶者の収入
</t>
    </r>
    <r>
      <rPr>
        <sz val="9"/>
        <color theme="1"/>
        <rFont val="ＭＳ 明朝"/>
        <family val="1"/>
        <charset val="128"/>
      </rPr>
      <t>(Spouse's income)</t>
    </r>
    <rPh sb="0" eb="3">
      <t>ハイグウシャ</t>
    </rPh>
    <rPh sb="4" eb="6">
      <t>シュウニュウ</t>
    </rPh>
    <phoneticPr fontId="2"/>
  </si>
  <si>
    <r>
      <t xml:space="preserve">光熱水費
</t>
    </r>
    <r>
      <rPr>
        <sz val="9"/>
        <color theme="1"/>
        <rFont val="ＭＳ 明朝"/>
        <family val="1"/>
        <charset val="128"/>
      </rPr>
      <t>(Utility cost)</t>
    </r>
    <rPh sb="0" eb="4">
      <t>コウネツスイヒ</t>
    </rPh>
    <phoneticPr fontId="2"/>
  </si>
  <si>
    <r>
      <t xml:space="preserve">本国からの仕送り
</t>
    </r>
    <r>
      <rPr>
        <sz val="9"/>
        <color theme="1"/>
        <rFont val="ＭＳ 明朝"/>
        <family val="1"/>
        <charset val="128"/>
      </rPr>
      <t>(Sending money from home country)</t>
    </r>
    <rPh sb="0" eb="2">
      <t>ホンゴク</t>
    </rPh>
    <rPh sb="5" eb="7">
      <t>シオク</t>
    </rPh>
    <phoneticPr fontId="2"/>
  </si>
  <si>
    <r>
      <t xml:space="preserve">娯楽費
</t>
    </r>
    <r>
      <rPr>
        <sz val="8"/>
        <color theme="1"/>
        <rFont val="ＭＳ 明朝"/>
        <family val="1"/>
        <charset val="128"/>
      </rPr>
      <t>(Entertainment expenses)</t>
    </r>
    <rPh sb="0" eb="3">
      <t>ゴラクヒ</t>
    </rPh>
    <phoneticPr fontId="2"/>
  </si>
  <si>
    <r>
      <t xml:space="preserve">国民健康保険料
</t>
    </r>
    <r>
      <rPr>
        <sz val="8"/>
        <color theme="1"/>
        <rFont val="ＭＳ 明朝"/>
        <family val="1"/>
        <charset val="128"/>
      </rPr>
      <t>(National health insurance)</t>
    </r>
    <rPh sb="0" eb="7">
      <t>コクミンケンコウホケンリョウ</t>
    </rPh>
    <phoneticPr fontId="2"/>
  </si>
  <si>
    <r>
      <t xml:space="preserve">携帯電話料金
</t>
    </r>
    <r>
      <rPr>
        <sz val="9"/>
        <color theme="1"/>
        <rFont val="ＭＳ 明朝"/>
        <family val="1"/>
        <charset val="128"/>
      </rPr>
      <t>(Cellphone charges)</t>
    </r>
    <rPh sb="0" eb="4">
      <t>ケイタイデンワ</t>
    </rPh>
    <rPh sb="4" eb="6">
      <t>リョウキン</t>
    </rPh>
    <phoneticPr fontId="2"/>
  </si>
  <si>
    <r>
      <t xml:space="preserve">ここに記入する金額は1ヶ月あたりの収支です。1年あたりの収支を記入していないか確認すること。
</t>
    </r>
    <r>
      <rPr>
        <sz val="8.5"/>
        <color theme="1"/>
        <rFont val="ＭＳ 明朝"/>
        <family val="1"/>
        <charset val="128"/>
      </rPr>
      <t>The amount you enter here is your income and expenses per month; make sure you are not entering your income and expenses per year.</t>
    </r>
    <rPh sb="3" eb="5">
      <t>キニュウ</t>
    </rPh>
    <rPh sb="7" eb="9">
      <t>キンガク</t>
    </rPh>
    <rPh sb="12" eb="13">
      <t>ゲツ</t>
    </rPh>
    <rPh sb="17" eb="19">
      <t>シュウシ</t>
    </rPh>
    <rPh sb="23" eb="24">
      <t>ネン</t>
    </rPh>
    <rPh sb="28" eb="30">
      <t>シュウシ</t>
    </rPh>
    <rPh sb="31" eb="33">
      <t>キニュウ</t>
    </rPh>
    <rPh sb="39" eb="41">
      <t>カクニン</t>
    </rPh>
    <phoneticPr fontId="2"/>
  </si>
  <si>
    <r>
      <t xml:space="preserve">家族数には本国の父母等は含めないこと。
</t>
    </r>
    <r>
      <rPr>
        <sz val="9"/>
        <color theme="1"/>
        <rFont val="ＭＳ 明朝"/>
        <family val="1"/>
        <charset val="128"/>
      </rPr>
      <t>The number of family members should not include parents of the University.</t>
    </r>
    <rPh sb="0" eb="3">
      <t>カゾクスウ</t>
    </rPh>
    <rPh sb="5" eb="7">
      <t>ホンゴク</t>
    </rPh>
    <rPh sb="8" eb="10">
      <t>チチハハ</t>
    </rPh>
    <rPh sb="10" eb="11">
      <t>トウ</t>
    </rPh>
    <rPh sb="12" eb="13">
      <t>フク</t>
    </rPh>
    <phoneticPr fontId="2"/>
  </si>
  <si>
    <r>
      <t xml:space="preserve">収支状況は、本人を含む家族数に応じた金額を記入すること。
</t>
    </r>
    <r>
      <rPr>
        <sz val="9"/>
        <color theme="1"/>
        <rFont val="ＭＳ 明朝"/>
        <family val="1"/>
        <charset val="128"/>
      </rPr>
      <t>The amount of income and expenditure should be entered according to the number of families including the applicant.</t>
    </r>
    <rPh sb="0" eb="4">
      <t>シュウシジョウキョウ</t>
    </rPh>
    <rPh sb="6" eb="8">
      <t>ホンニン</t>
    </rPh>
    <rPh sb="9" eb="10">
      <t>フク</t>
    </rPh>
    <rPh sb="11" eb="14">
      <t>カゾクスウ</t>
    </rPh>
    <rPh sb="15" eb="16">
      <t>オウ</t>
    </rPh>
    <rPh sb="18" eb="20">
      <t>キンガク</t>
    </rPh>
    <rPh sb="21" eb="23">
      <t>キニュウ</t>
    </rPh>
    <phoneticPr fontId="2"/>
  </si>
  <si>
    <r>
      <t xml:space="preserve">原則として、申告した金額の根拠となる資料を添付すること。
</t>
    </r>
    <r>
      <rPr>
        <sz val="9"/>
        <color theme="1"/>
        <rFont val="ＭＳ 明朝"/>
        <family val="1"/>
        <charset val="128"/>
      </rPr>
      <t>As a general rule, attach documents that provide the basis for the declared amount.</t>
    </r>
    <rPh sb="0" eb="2">
      <t>ゲンソク</t>
    </rPh>
    <rPh sb="6" eb="8">
      <t>シンコク</t>
    </rPh>
    <rPh sb="10" eb="12">
      <t>キンガク</t>
    </rPh>
    <rPh sb="13" eb="15">
      <t>コンキョ</t>
    </rPh>
    <rPh sb="18" eb="20">
      <t>シリョウ</t>
    </rPh>
    <rPh sb="21" eb="23">
      <t>テンプ</t>
    </rPh>
    <phoneticPr fontId="2"/>
  </si>
  <si>
    <r>
      <t xml:space="preserve">RA給与
</t>
    </r>
    <r>
      <rPr>
        <sz val="9"/>
        <color theme="1"/>
        <rFont val="ＭＳ 明朝"/>
        <family val="1"/>
        <charset val="128"/>
      </rPr>
      <t>(RA salary)</t>
    </r>
    <rPh sb="2" eb="4">
      <t>キュウヨ</t>
    </rPh>
    <phoneticPr fontId="2"/>
  </si>
  <si>
    <r>
      <t xml:space="preserve">TA給与
</t>
    </r>
    <r>
      <rPr>
        <sz val="9"/>
        <color theme="1"/>
        <rFont val="ＭＳ 明朝"/>
        <family val="1"/>
        <charset val="128"/>
      </rPr>
      <t>(TA salary)</t>
    </r>
    <rPh sb="2" eb="4">
      <t>キュウヨ</t>
    </rPh>
    <phoneticPr fontId="2"/>
  </si>
  <si>
    <r>
      <t xml:space="preserve">貸与奨学金
</t>
    </r>
    <r>
      <rPr>
        <sz val="9"/>
        <color theme="1"/>
        <rFont val="ＭＳ 明朝"/>
        <family val="1"/>
        <charset val="128"/>
      </rPr>
      <t>(Loan scholarships)</t>
    </r>
    <rPh sb="0" eb="2">
      <t>タイヨ</t>
    </rPh>
    <rPh sb="2" eb="5">
      <t>ショウガクキン</t>
    </rPh>
    <phoneticPr fontId="2"/>
  </si>
  <si>
    <t>円</t>
    <phoneticPr fontId="2"/>
  </si>
  <si>
    <t>収入合計</t>
    <rPh sb="0" eb="2">
      <t>シュウニュウ</t>
    </rPh>
    <rPh sb="2" eb="4">
      <t>ゴウケイ</t>
    </rPh>
    <phoneticPr fontId="2"/>
  </si>
  <si>
    <t>支出合計</t>
    <rPh sb="0" eb="2">
      <t>シシュツ</t>
    </rPh>
    <rPh sb="2" eb="4">
      <t>ゴウケイ</t>
    </rPh>
    <phoneticPr fontId="2"/>
  </si>
  <si>
    <r>
      <t xml:space="preserve">その他(　)
</t>
    </r>
    <r>
      <rPr>
        <sz val="9"/>
        <color theme="1"/>
        <rFont val="ＭＳ 明朝"/>
        <family val="1"/>
        <charset val="128"/>
      </rPr>
      <t>(Other expense)</t>
    </r>
    <rPh sb="2" eb="3">
      <t>タ</t>
    </rPh>
    <phoneticPr fontId="2"/>
  </si>
  <si>
    <r>
      <t xml:space="preserve">その他(　)
</t>
    </r>
    <r>
      <rPr>
        <sz val="9"/>
        <color theme="1"/>
        <rFont val="ＭＳ 明朝"/>
        <family val="1"/>
        <charset val="128"/>
      </rPr>
      <t>(Other income)</t>
    </r>
    <rPh sb="2" eb="3">
      <t>タ</t>
    </rPh>
    <phoneticPr fontId="2"/>
  </si>
  <si>
    <r>
      <t xml:space="preserve">Spring研究奨励費
</t>
    </r>
    <r>
      <rPr>
        <sz val="9"/>
        <color theme="1"/>
        <rFont val="ＭＳ 明朝"/>
        <family val="1"/>
        <charset val="128"/>
      </rPr>
      <t>(Research Grant of Spring)</t>
    </r>
    <rPh sb="6" eb="8">
      <t>ケンキュウ</t>
    </rPh>
    <rPh sb="8" eb="10">
      <t>ショウレイ</t>
    </rPh>
    <rPh sb="10" eb="11">
      <t>ヒ</t>
    </rPh>
    <phoneticPr fontId="2"/>
  </si>
  <si>
    <t>家族及び所得</t>
    <rPh sb="0" eb="2">
      <t>カゾク</t>
    </rPh>
    <rPh sb="2" eb="3">
      <t>オヨ</t>
    </rPh>
    <rPh sb="4" eb="6">
      <t>ショトク</t>
    </rPh>
    <phoneticPr fontId="19"/>
  </si>
  <si>
    <t>（様式1）</t>
    <rPh sb="1" eb="3">
      <t>ヨウシキ</t>
    </rPh>
    <phoneticPr fontId="2"/>
  </si>
  <si>
    <t>←yyyy/mm/dd</t>
    <phoneticPr fontId="2"/>
  </si>
  <si>
    <t>入学年度</t>
  </si>
  <si>
    <t>学科・専攻名</t>
    <phoneticPr fontId="2"/>
  </si>
  <si>
    <t>氏　　名</t>
    <phoneticPr fontId="2"/>
  </si>
  <si>
    <t>令和</t>
    <rPh sb="0" eb="2">
      <t>レイワ</t>
    </rPh>
    <phoneticPr fontId="2"/>
  </si>
  <si>
    <t>年度</t>
    <phoneticPr fontId="2"/>
  </si>
  <si>
    <t>学年</t>
    <phoneticPr fontId="2"/>
  </si>
  <si>
    <t>年</t>
    <rPh sb="0" eb="1">
      <t>ネン</t>
    </rPh>
    <phoneticPr fontId="2"/>
  </si>
  <si>
    <t>創造工学科</t>
    <rPh sb="0" eb="5">
      <t>ソウゾウコウガッカ</t>
    </rPh>
    <phoneticPr fontId="2"/>
  </si>
  <si>
    <t>環境創生工学系専攻</t>
    <rPh sb="0" eb="2">
      <t>カンキョウ</t>
    </rPh>
    <rPh sb="2" eb="4">
      <t>ソウセイ</t>
    </rPh>
    <rPh sb="4" eb="6">
      <t>コウガク</t>
    </rPh>
    <rPh sb="6" eb="7">
      <t>ケイ</t>
    </rPh>
    <rPh sb="7" eb="9">
      <t>センコウ</t>
    </rPh>
    <phoneticPr fontId="2"/>
  </si>
  <si>
    <t>情報電子工学系専攻</t>
    <phoneticPr fontId="2"/>
  </si>
  <si>
    <t>工学専攻</t>
    <rPh sb="0" eb="4">
      <t>コウガクセンコウ</t>
    </rPh>
    <phoneticPr fontId="2"/>
  </si>
  <si>
    <t>システム理化学科</t>
    <rPh sb="4" eb="7">
      <t>リカガク</t>
    </rPh>
    <rPh sb="7" eb="8">
      <t>カ</t>
    </rPh>
    <phoneticPr fontId="2"/>
  </si>
  <si>
    <t>学科</t>
    <rPh sb="0" eb="2">
      <t>ガッカ</t>
    </rPh>
    <phoneticPr fontId="2"/>
  </si>
  <si>
    <t>申請区分</t>
    <phoneticPr fontId="2"/>
  </si>
  <si>
    <t>全額免除</t>
    <phoneticPr fontId="2"/>
  </si>
  <si>
    <t>半額免除</t>
    <phoneticPr fontId="2"/>
  </si>
  <si>
    <t>不許可</t>
    <phoneticPr fontId="2"/>
  </si>
  <si>
    <t>申請なし</t>
    <phoneticPr fontId="2"/>
  </si>
  <si>
    <t>免除結果</t>
    <rPh sb="0" eb="4">
      <t>メンジョケッカ</t>
    </rPh>
    <phoneticPr fontId="2"/>
  </si>
  <si>
    <t>元号</t>
    <rPh sb="0" eb="2">
      <t>ゲンゴウ</t>
    </rPh>
    <phoneticPr fontId="2"/>
  </si>
  <si>
    <t>生産システム工学系専攻</t>
    <rPh sb="9" eb="11">
      <t>センコウ</t>
    </rPh>
    <phoneticPr fontId="2"/>
  </si>
  <si>
    <t>申請日：</t>
    <rPh sb="0" eb="2">
      <t>シンセイ</t>
    </rPh>
    <rPh sb="2" eb="3">
      <t>ビ</t>
    </rPh>
    <phoneticPr fontId="2"/>
  </si>
  <si>
    <t>家庭状況調書</t>
    <rPh sb="0" eb="2">
      <t>カテイ</t>
    </rPh>
    <rPh sb="2" eb="4">
      <t>ジョウキョウ</t>
    </rPh>
    <rPh sb="4" eb="6">
      <t>チョウショ</t>
    </rPh>
    <phoneticPr fontId="2"/>
  </si>
  <si>
    <t>Date:</t>
    <phoneticPr fontId="2"/>
  </si>
  <si>
    <t>　　　To President of Muroran Institute of Technology,</t>
    <phoneticPr fontId="2"/>
  </si>
  <si>
    <r>
      <t>（本人　</t>
    </r>
    <r>
      <rPr>
        <sz val="10"/>
        <color theme="1"/>
        <rFont val="ＭＳ 明朝"/>
        <family val="1"/>
        <charset val="128"/>
      </rPr>
      <t>Applicant</t>
    </r>
    <r>
      <rPr>
        <sz val="11"/>
        <color theme="1"/>
        <rFont val="ＭＳ 明朝"/>
        <family val="1"/>
        <charset val="128"/>
      </rPr>
      <t xml:space="preserve">）　　　　※必ず本人が記入してください　 </t>
    </r>
    <r>
      <rPr>
        <sz val="10"/>
        <color theme="1"/>
        <rFont val="ＭＳ 明朝"/>
        <family val="1"/>
        <charset val="128"/>
      </rPr>
      <t xml:space="preserve">Be sure to write down by student him/herself. </t>
    </r>
    <phoneticPr fontId="2"/>
  </si>
  <si>
    <r>
      <t xml:space="preserve">入学年度
</t>
    </r>
    <r>
      <rPr>
        <sz val="10"/>
        <color theme="1"/>
        <rFont val="ＭＳ 明朝"/>
        <family val="1"/>
        <charset val="128"/>
      </rPr>
      <t>Enrollment Year</t>
    </r>
    <phoneticPr fontId="2"/>
  </si>
  <si>
    <r>
      <t xml:space="preserve">学年
</t>
    </r>
    <r>
      <rPr>
        <sz val="10"/>
        <color theme="1"/>
        <rFont val="ＭＳ 明朝"/>
        <family val="1"/>
        <charset val="128"/>
      </rPr>
      <t>Grade</t>
    </r>
    <phoneticPr fontId="2"/>
  </si>
  <si>
    <r>
      <t xml:space="preserve">学科・専攻名
</t>
    </r>
    <r>
      <rPr>
        <sz val="10"/>
        <color theme="1"/>
        <rFont val="ＭＳ 明朝"/>
        <family val="1"/>
        <charset val="128"/>
      </rPr>
      <t>Department ・Major</t>
    </r>
    <phoneticPr fontId="2"/>
  </si>
  <si>
    <r>
      <t xml:space="preserve">氏　　名
</t>
    </r>
    <r>
      <rPr>
        <sz val="10"/>
        <color theme="1"/>
        <rFont val="ＭＳ 明朝"/>
        <family val="1"/>
        <charset val="128"/>
      </rPr>
      <t>Name</t>
    </r>
    <phoneticPr fontId="2"/>
  </si>
  <si>
    <r>
      <t xml:space="preserve">住　　所
</t>
    </r>
    <r>
      <rPr>
        <sz val="10"/>
        <color theme="1"/>
        <rFont val="ＭＳ 明朝"/>
        <family val="1"/>
        <charset val="128"/>
      </rPr>
      <t>Address</t>
    </r>
    <phoneticPr fontId="2"/>
  </si>
  <si>
    <r>
      <t xml:space="preserve">電話番号
</t>
    </r>
    <r>
      <rPr>
        <sz val="10"/>
        <color theme="1"/>
        <rFont val="ＭＳ 明朝"/>
        <family val="1"/>
        <charset val="128"/>
      </rPr>
      <t>Telephone number</t>
    </r>
    <phoneticPr fontId="2"/>
  </si>
  <si>
    <r>
      <t xml:space="preserve">年
</t>
    </r>
    <r>
      <rPr>
        <sz val="10"/>
        <color theme="1"/>
        <rFont val="ＭＳ 明朝"/>
        <family val="1"/>
        <charset val="128"/>
      </rPr>
      <t>Year</t>
    </r>
    <rPh sb="0" eb="1">
      <t>ネン</t>
    </rPh>
    <phoneticPr fontId="2"/>
  </si>
  <si>
    <r>
      <t xml:space="preserve">年度
</t>
    </r>
    <r>
      <rPr>
        <sz val="10"/>
        <color theme="1"/>
        <rFont val="ＭＳ 明朝"/>
        <family val="1"/>
        <charset val="128"/>
      </rPr>
      <t>Year</t>
    </r>
    <phoneticPr fontId="2"/>
  </si>
  <si>
    <r>
      <t xml:space="preserve">続柄
</t>
    </r>
    <r>
      <rPr>
        <sz val="10"/>
        <color theme="1"/>
        <rFont val="ＭＳ 明朝"/>
        <family val="1"/>
        <charset val="128"/>
      </rPr>
      <t>Relationship</t>
    </r>
    <rPh sb="0" eb="2">
      <t>ゾクガラ</t>
    </rPh>
    <phoneticPr fontId="19"/>
  </si>
  <si>
    <r>
      <t xml:space="preserve">氏名
</t>
    </r>
    <r>
      <rPr>
        <sz val="10"/>
        <color theme="1"/>
        <rFont val="ＭＳ 明朝"/>
        <family val="1"/>
        <charset val="128"/>
      </rPr>
      <t xml:space="preserve">Name </t>
    </r>
    <rPh sb="0" eb="2">
      <t>シメイ</t>
    </rPh>
    <phoneticPr fontId="19"/>
  </si>
  <si>
    <r>
      <t xml:space="preserve">年齢
</t>
    </r>
    <r>
      <rPr>
        <sz val="10"/>
        <color theme="1"/>
        <rFont val="ＭＳ 明朝"/>
        <family val="1"/>
        <charset val="128"/>
      </rPr>
      <t>Age</t>
    </r>
    <rPh sb="0" eb="2">
      <t>ネンレイ</t>
    </rPh>
    <phoneticPr fontId="19"/>
  </si>
  <si>
    <r>
      <t xml:space="preserve">職業
</t>
    </r>
    <r>
      <rPr>
        <sz val="10"/>
        <color theme="1"/>
        <rFont val="ＭＳ 明朝"/>
        <family val="1"/>
        <charset val="128"/>
      </rPr>
      <t>Occupation</t>
    </r>
    <rPh sb="0" eb="2">
      <t>ショクギョウ</t>
    </rPh>
    <phoneticPr fontId="19"/>
  </si>
  <si>
    <r>
      <t xml:space="preserve">勤務先（就職年月）
</t>
    </r>
    <r>
      <rPr>
        <sz val="10"/>
        <color theme="1"/>
        <rFont val="ＭＳ 明朝"/>
        <family val="1"/>
        <charset val="128"/>
      </rPr>
      <t xml:space="preserve">Place of Employment ( Length of Employment) </t>
    </r>
    <rPh sb="0" eb="3">
      <t>キンムサキ</t>
    </rPh>
    <rPh sb="4" eb="8">
      <t>シュウショクネンゲツ</t>
    </rPh>
    <phoneticPr fontId="19"/>
  </si>
  <si>
    <t xml:space="preserve">Father </t>
    <phoneticPr fontId="2"/>
  </si>
  <si>
    <t>Mother</t>
    <phoneticPr fontId="2"/>
  </si>
  <si>
    <t>Myself</t>
    <phoneticPr fontId="2"/>
  </si>
  <si>
    <r>
      <t xml:space="preserve">学校名
</t>
    </r>
    <r>
      <rPr>
        <sz val="10"/>
        <color theme="1"/>
        <rFont val="ＭＳ 明朝"/>
        <family val="1"/>
        <charset val="128"/>
      </rPr>
      <t xml:space="preserve">Name of School </t>
    </r>
    <phoneticPr fontId="2"/>
  </si>
  <si>
    <r>
      <t>通学区分</t>
    </r>
    <r>
      <rPr>
        <sz val="10"/>
        <color theme="1"/>
        <rFont val="ＭＳ 明朝"/>
        <family val="1"/>
        <charset val="128"/>
      </rPr>
      <t xml:space="preserve">
Commute to School </t>
    </r>
    <phoneticPr fontId="2"/>
  </si>
  <si>
    <t xml:space="preserve">Family Members and Income in Japan </t>
    <phoneticPr fontId="2"/>
  </si>
  <si>
    <t>国立</t>
    <phoneticPr fontId="2"/>
  </si>
  <si>
    <t>（　　年　月）</t>
    <phoneticPr fontId="2"/>
  </si>
  <si>
    <t>自宅外 Away from home</t>
    <rPh sb="0" eb="3">
      <t>ジタクガイ</t>
    </rPh>
    <phoneticPr fontId="2"/>
  </si>
  <si>
    <t>自宅　 From home</t>
    <rPh sb="0" eb="2">
      <t>ジタク</t>
    </rPh>
    <phoneticPr fontId="2"/>
  </si>
  <si>
    <t>就学者・乳幼児</t>
    <rPh sb="0" eb="3">
      <t>シュウガクシャ</t>
    </rPh>
    <phoneticPr fontId="19"/>
  </si>
  <si>
    <t>Family Members (excluding student, etc)</t>
    <phoneticPr fontId="2"/>
  </si>
  <si>
    <t>Family (students and infants)</t>
    <phoneticPr fontId="2"/>
  </si>
  <si>
    <t>就学者等を除く家族</t>
    <rPh sb="0" eb="3">
      <t>シュウガクシャ</t>
    </rPh>
    <rPh sb="3" eb="4">
      <t>トウ</t>
    </rPh>
    <rPh sb="5" eb="6">
      <t>ノゾ</t>
    </rPh>
    <rPh sb="7" eb="9">
      <t>カゾク</t>
    </rPh>
    <phoneticPr fontId="19"/>
  </si>
  <si>
    <t>通学区分</t>
    <rPh sb="0" eb="4">
      <t>ツウガククブン</t>
    </rPh>
    <phoneticPr fontId="2"/>
  </si>
  <si>
    <t>自宅通学</t>
    <rPh sb="0" eb="2">
      <t>ジタク</t>
    </rPh>
    <rPh sb="2" eb="4">
      <t>ツウガク</t>
    </rPh>
    <phoneticPr fontId="2"/>
  </si>
  <si>
    <t>自宅外通学</t>
    <rPh sb="0" eb="3">
      <t>ジタクガイ</t>
    </rPh>
    <rPh sb="3" eb="5">
      <t>ツウガク</t>
    </rPh>
    <phoneticPr fontId="2"/>
  </si>
  <si>
    <t>免除のみ</t>
    <phoneticPr fontId="2"/>
  </si>
  <si>
    <t>徴収猶予のみ</t>
    <phoneticPr fontId="2"/>
  </si>
  <si>
    <t>両方とも</t>
    <phoneticPr fontId="2"/>
  </si>
  <si>
    <t>免除のみ exemption only</t>
    <phoneticPr fontId="2"/>
  </si>
  <si>
    <t>徴収申請のみ payment grace only</t>
    <phoneticPr fontId="2"/>
  </si>
  <si>
    <t>室蘭工業大学</t>
    <phoneticPr fontId="2"/>
  </si>
  <si>
    <t>大学生</t>
    <rPh sb="0" eb="3">
      <t>ダイガクセイ</t>
    </rPh>
    <phoneticPr fontId="2"/>
  </si>
  <si>
    <t>（様式2）</t>
    <rPh sb="1" eb="3">
      <t>ヨウシキ</t>
    </rPh>
    <phoneticPr fontId="2"/>
  </si>
  <si>
    <t>この申請書の記載事項は事実と相違ありません。この申請書の記載事項に事実と相違があった場合は、減免や支払の猶予を取り消されることがあるとともに、その全額の支払を求められることがあることを承知しています。</t>
    <phoneticPr fontId="2"/>
  </si>
  <si>
    <t>年度</t>
    <rPh sb="0" eb="2">
      <t>ネンド</t>
    </rPh>
    <phoneticPr fontId="2"/>
  </si>
  <si>
    <t>学期</t>
    <rPh sb="0" eb="2">
      <t>ガッキ</t>
    </rPh>
    <phoneticPr fontId="2"/>
  </si>
  <si>
    <t>結合</t>
    <rPh sb="0" eb="2">
      <t>ケツゴウ</t>
    </rPh>
    <phoneticPr fontId="2"/>
  </si>
  <si>
    <t>略</t>
    <rPh sb="0" eb="1">
      <t>リャク</t>
    </rPh>
    <phoneticPr fontId="2"/>
  </si>
  <si>
    <t>実施学期</t>
    <rPh sb="0" eb="2">
      <t>ジッシ</t>
    </rPh>
    <rPh sb="2" eb="4">
      <t>ガッキ</t>
    </rPh>
    <phoneticPr fontId="2"/>
  </si>
  <si>
    <t>実施前学期</t>
    <rPh sb="0" eb="2">
      <t>ジッシ</t>
    </rPh>
    <rPh sb="2" eb="3">
      <t>ゼン</t>
    </rPh>
    <rPh sb="3" eb="5">
      <t>ガッキ</t>
    </rPh>
    <phoneticPr fontId="2"/>
  </si>
  <si>
    <t>年間収入</t>
    <rPh sb="0" eb="2">
      <t>ネンカン</t>
    </rPh>
    <rPh sb="2" eb="4">
      <t>シュウニュウ</t>
    </rPh>
    <phoneticPr fontId="2"/>
  </si>
  <si>
    <t>年間合計</t>
    <rPh sb="0" eb="2">
      <t>ネンカン</t>
    </rPh>
    <rPh sb="2" eb="4">
      <t>ゴウケイ</t>
    </rPh>
    <phoneticPr fontId="2"/>
  </si>
  <si>
    <t>↓所属</t>
    <rPh sb="1" eb="3">
      <t>ショゾク</t>
    </rPh>
    <phoneticPr fontId="2"/>
  </si>
  <si>
    <t>↓学年</t>
    <rPh sb="1" eb="3">
      <t>ガクネン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</si>
  <si>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※黄色セル…他シートの値を引用する計算式を入力している</t>
    </r>
    <r>
      <rPr>
        <b/>
        <sz val="11"/>
        <color rgb="FF00B050"/>
        <rFont val="游ゴシック"/>
        <family val="3"/>
        <charset val="128"/>
        <scheme val="minor"/>
      </rPr>
      <t>　青セル…関数ありのため入力不要</t>
    </r>
    <rPh sb="1" eb="3">
      <t>キイロ</t>
    </rPh>
    <rPh sb="6" eb="7">
      <t>タ</t>
    </rPh>
    <rPh sb="11" eb="12">
      <t>アタイ</t>
    </rPh>
    <rPh sb="13" eb="15">
      <t>インヨウ</t>
    </rPh>
    <rPh sb="17" eb="20">
      <t>ケイサンシキ</t>
    </rPh>
    <rPh sb="21" eb="23">
      <t>ニュウリョク</t>
    </rPh>
    <rPh sb="28" eb="29">
      <t>アオ</t>
    </rPh>
    <rPh sb="32" eb="34">
      <t>カンスウ</t>
    </rPh>
    <rPh sb="39" eb="41">
      <t>ニュウリョク</t>
    </rPh>
    <rPh sb="41" eb="43">
      <t>フヨウ</t>
    </rPh>
    <phoneticPr fontId="2"/>
  </si>
  <si>
    <t>学籍番号</t>
    <rPh sb="0" eb="4">
      <t>ガクセキバンゴウ</t>
    </rPh>
    <phoneticPr fontId="2"/>
  </si>
  <si>
    <t>氏名</t>
    <rPh sb="0" eb="2">
      <t>シメイ</t>
    </rPh>
    <phoneticPr fontId="2"/>
  </si>
  <si>
    <t>世帯人数</t>
    <rPh sb="0" eb="4">
      <t>セタイニンズウ</t>
    </rPh>
    <phoneticPr fontId="2"/>
  </si>
  <si>
    <t>申請区分</t>
    <rPh sb="0" eb="2">
      <t>シンセイ</t>
    </rPh>
    <rPh sb="2" eb="4">
      <t>クブン</t>
    </rPh>
    <phoneticPr fontId="2"/>
  </si>
  <si>
    <t>母子・父子</t>
    <rPh sb="0" eb="2">
      <t>ボシ</t>
    </rPh>
    <rPh sb="3" eb="5">
      <t>フシ</t>
    </rPh>
    <phoneticPr fontId="2"/>
  </si>
  <si>
    <t>多子世帯</t>
    <rPh sb="0" eb="2">
      <t>タシ</t>
    </rPh>
    <rPh sb="2" eb="4">
      <t>セタイ</t>
    </rPh>
    <phoneticPr fontId="2"/>
  </si>
  <si>
    <t>生活保護</t>
    <rPh sb="0" eb="4">
      <t>セイカツホゴ</t>
    </rPh>
    <phoneticPr fontId="2"/>
  </si>
  <si>
    <t>大規模災害被災</t>
    <rPh sb="0" eb="7">
      <t>ダイキボサイガイヒサイ</t>
    </rPh>
    <phoneticPr fontId="2"/>
  </si>
  <si>
    <t>書類不備等</t>
    <rPh sb="0" eb="4">
      <t>ショルイフビ</t>
    </rPh>
    <rPh sb="4" eb="5">
      <t>トウ</t>
    </rPh>
    <phoneticPr fontId="2"/>
  </si>
  <si>
    <t>課税区分</t>
    <rPh sb="0" eb="4">
      <t>カゼイクブン</t>
    </rPh>
    <phoneticPr fontId="2"/>
  </si>
  <si>
    <t>不明</t>
    <rPh sb="0" eb="2">
      <t>フメイ</t>
    </rPh>
    <phoneticPr fontId="2"/>
  </si>
  <si>
    <t>無</t>
    <rPh sb="0" eb="1">
      <t>ナシ</t>
    </rPh>
    <phoneticPr fontId="2"/>
  </si>
  <si>
    <t>≪世帯収入情報≫</t>
    <rPh sb="1" eb="5">
      <t>セタイシュウニュウ</t>
    </rPh>
    <rPh sb="5" eb="7">
      <t>ジョウホウ</t>
    </rPh>
    <phoneticPr fontId="2"/>
  </si>
  <si>
    <t>≪特別控除情報≫</t>
    <rPh sb="1" eb="5">
      <t>トクベツコウジョ</t>
    </rPh>
    <rPh sb="5" eb="7">
      <t>ジョウホウ</t>
    </rPh>
    <phoneticPr fontId="2"/>
  </si>
  <si>
    <t>特記事項(過年度・独立生計・大規模災害被災の場合はその旨必ず入力)</t>
    <rPh sb="0" eb="4">
      <t>トッキジコウ</t>
    </rPh>
    <rPh sb="5" eb="8">
      <t>カネンド</t>
    </rPh>
    <rPh sb="9" eb="13">
      <t>ドクリツセイケイ</t>
    </rPh>
    <rPh sb="14" eb="19">
      <t>ダイキボサイガイ</t>
    </rPh>
    <rPh sb="19" eb="21">
      <t>ヒサイ</t>
    </rPh>
    <rPh sb="22" eb="24">
      <t>バアイ</t>
    </rPh>
    <rPh sb="27" eb="28">
      <t>ムネ</t>
    </rPh>
    <rPh sb="28" eb="29">
      <t>カナラ</t>
    </rPh>
    <rPh sb="30" eb="32">
      <t>ニュウリョク</t>
    </rPh>
    <phoneticPr fontId="2"/>
  </si>
  <si>
    <t>続柄1</t>
    <rPh sb="0" eb="2">
      <t>ツヅキガラ</t>
    </rPh>
    <phoneticPr fontId="2"/>
  </si>
  <si>
    <t>収入種別1</t>
    <rPh sb="0" eb="2">
      <t>シュウニュウ</t>
    </rPh>
    <rPh sb="2" eb="4">
      <t>シュベツ</t>
    </rPh>
    <phoneticPr fontId="2"/>
  </si>
  <si>
    <t>収入金額1</t>
    <rPh sb="0" eb="4">
      <t>シュウニュウキンガク</t>
    </rPh>
    <phoneticPr fontId="2"/>
  </si>
  <si>
    <t>必要経費1</t>
    <rPh sb="0" eb="4">
      <t>ヒツヨウケイヒ</t>
    </rPh>
    <phoneticPr fontId="2"/>
  </si>
  <si>
    <t>所得1</t>
    <rPh sb="0" eb="2">
      <t>ショトク</t>
    </rPh>
    <phoneticPr fontId="2"/>
  </si>
  <si>
    <t>申請者の通学区分</t>
    <rPh sb="0" eb="3">
      <t>シンセイシャ</t>
    </rPh>
    <rPh sb="4" eb="8">
      <t>ツウガククブン</t>
    </rPh>
    <phoneticPr fontId="2"/>
  </si>
  <si>
    <t>母子・父子世帯</t>
    <rPh sb="0" eb="2">
      <t>ボシ</t>
    </rPh>
    <rPh sb="3" eb="5">
      <t>フシ</t>
    </rPh>
    <rPh sb="5" eb="7">
      <t>セタイ</t>
    </rPh>
    <phoneticPr fontId="2"/>
  </si>
  <si>
    <t>父母以外の収入</t>
    <rPh sb="0" eb="2">
      <t>フボ</t>
    </rPh>
    <rPh sb="2" eb="4">
      <t>イガイ</t>
    </rPh>
    <rPh sb="5" eb="7">
      <t>シュウニュウ</t>
    </rPh>
    <phoneticPr fontId="2"/>
  </si>
  <si>
    <t>続柄2</t>
    <rPh sb="0" eb="2">
      <t>ツヅキガラ</t>
    </rPh>
    <phoneticPr fontId="2"/>
  </si>
  <si>
    <t>収入種別2</t>
    <rPh sb="0" eb="2">
      <t>シュウニュウ</t>
    </rPh>
    <rPh sb="2" eb="4">
      <t>シュベツ</t>
    </rPh>
    <phoneticPr fontId="2"/>
  </si>
  <si>
    <t>収入金額2</t>
    <rPh sb="0" eb="4">
      <t>シュウニュウキンガク</t>
    </rPh>
    <phoneticPr fontId="2"/>
  </si>
  <si>
    <t>必要経費2</t>
    <rPh sb="0" eb="4">
      <t>ヒツヨウケイヒ</t>
    </rPh>
    <phoneticPr fontId="2"/>
  </si>
  <si>
    <t>所得2</t>
    <rPh sb="0" eb="2">
      <t>ショトク</t>
    </rPh>
    <phoneticPr fontId="2"/>
  </si>
  <si>
    <t>家計支持者の単身赴任等に係る支出</t>
    <rPh sb="0" eb="2">
      <t>カケイ</t>
    </rPh>
    <rPh sb="2" eb="5">
      <t>シジシャ</t>
    </rPh>
    <rPh sb="6" eb="10">
      <t>タンシンフニン</t>
    </rPh>
    <rPh sb="10" eb="11">
      <t>トウ</t>
    </rPh>
    <rPh sb="12" eb="13">
      <t>カカ</t>
    </rPh>
    <rPh sb="14" eb="16">
      <t>シシュツ</t>
    </rPh>
    <phoneticPr fontId="2"/>
  </si>
  <si>
    <t>※参考(前回入力特記事項)</t>
    <rPh sb="1" eb="3">
      <t>サンコウ</t>
    </rPh>
    <rPh sb="4" eb="6">
      <t>ゼンカイ</t>
    </rPh>
    <rPh sb="6" eb="8">
      <t>ニュウリョク</t>
    </rPh>
    <rPh sb="8" eb="12">
      <t>トッキジコウ</t>
    </rPh>
    <phoneticPr fontId="2"/>
  </si>
  <si>
    <t>続柄3</t>
    <rPh sb="0" eb="2">
      <t>ツヅキガラ</t>
    </rPh>
    <phoneticPr fontId="2"/>
  </si>
  <si>
    <t>収入種別3</t>
    <rPh sb="0" eb="2">
      <t>シュウニュウ</t>
    </rPh>
    <rPh sb="2" eb="4">
      <t>シュベツ</t>
    </rPh>
    <phoneticPr fontId="2"/>
  </si>
  <si>
    <t>収入金額3</t>
    <rPh sb="0" eb="4">
      <t>シュウニュウキンガク</t>
    </rPh>
    <phoneticPr fontId="2"/>
  </si>
  <si>
    <t>必要経費3</t>
    <rPh sb="0" eb="4">
      <t>ヒツヨウケイヒ</t>
    </rPh>
    <phoneticPr fontId="2"/>
  </si>
  <si>
    <t>所得3</t>
    <rPh sb="0" eb="2">
      <t>ショトク</t>
    </rPh>
    <phoneticPr fontId="2"/>
  </si>
  <si>
    <t>長期療養に係る支出</t>
    <phoneticPr fontId="2"/>
  </si>
  <si>
    <t>続柄4</t>
    <rPh sb="0" eb="2">
      <t>ツヅキガラ</t>
    </rPh>
    <phoneticPr fontId="2"/>
  </si>
  <si>
    <t>収入種別4</t>
    <rPh sb="0" eb="2">
      <t>シュウニュウ</t>
    </rPh>
    <rPh sb="2" eb="4">
      <t>シュベツ</t>
    </rPh>
    <phoneticPr fontId="2"/>
  </si>
  <si>
    <t>収入金額4</t>
    <rPh sb="0" eb="4">
      <t>シュウニュウキンガク</t>
    </rPh>
    <phoneticPr fontId="2"/>
  </si>
  <si>
    <t>必要経費4</t>
    <rPh sb="0" eb="4">
      <t>ヒツヨウケイヒ</t>
    </rPh>
    <phoneticPr fontId="2"/>
  </si>
  <si>
    <t>所得4</t>
    <rPh sb="0" eb="2">
      <t>ショトク</t>
    </rPh>
    <phoneticPr fontId="2"/>
  </si>
  <si>
    <t>風水害等の被害額</t>
    <rPh sb="0" eb="4">
      <t>フウスイガイトウ</t>
    </rPh>
    <rPh sb="5" eb="7">
      <t>ヒガイ</t>
    </rPh>
    <rPh sb="7" eb="8">
      <t>ガク</t>
    </rPh>
    <phoneticPr fontId="2"/>
  </si>
  <si>
    <t>続柄5</t>
    <rPh sb="0" eb="2">
      <t>ツヅキガラ</t>
    </rPh>
    <phoneticPr fontId="2"/>
  </si>
  <si>
    <t>収入種別5</t>
    <rPh sb="0" eb="2">
      <t>シュウニュウ</t>
    </rPh>
    <rPh sb="2" eb="4">
      <t>シュベツ</t>
    </rPh>
    <phoneticPr fontId="2"/>
  </si>
  <si>
    <t>収入金額5</t>
    <rPh sb="0" eb="4">
      <t>シュウニュウキンガク</t>
    </rPh>
    <phoneticPr fontId="2"/>
  </si>
  <si>
    <t>必要経費5</t>
    <rPh sb="0" eb="4">
      <t>ヒツヨウケイヒ</t>
    </rPh>
    <phoneticPr fontId="2"/>
  </si>
  <si>
    <t>所得5</t>
    <rPh sb="0" eb="2">
      <t>ショトク</t>
    </rPh>
    <phoneticPr fontId="2"/>
  </si>
  <si>
    <t>障害者数</t>
    <rPh sb="0" eb="2">
      <t>ショウガイ</t>
    </rPh>
    <rPh sb="2" eb="3">
      <t>シャ</t>
    </rPh>
    <rPh sb="3" eb="4">
      <t>スウ</t>
    </rPh>
    <phoneticPr fontId="2"/>
  </si>
  <si>
    <t>続柄6</t>
    <rPh sb="0" eb="2">
      <t>ツヅキガラ</t>
    </rPh>
    <phoneticPr fontId="2"/>
  </si>
  <si>
    <t>収入種別6</t>
    <rPh sb="0" eb="2">
      <t>シュウニュウ</t>
    </rPh>
    <rPh sb="2" eb="4">
      <t>シュベツ</t>
    </rPh>
    <phoneticPr fontId="2"/>
  </si>
  <si>
    <t>収入金額6</t>
    <rPh sb="0" eb="4">
      <t>シュウニュウキンガク</t>
    </rPh>
    <phoneticPr fontId="2"/>
  </si>
  <si>
    <t>必要経費6</t>
    <rPh sb="0" eb="4">
      <t>ヒツヨウケイヒ</t>
    </rPh>
    <phoneticPr fontId="2"/>
  </si>
  <si>
    <t>所得6</t>
    <rPh sb="0" eb="2">
      <t>ショトク</t>
    </rPh>
    <phoneticPr fontId="2"/>
  </si>
  <si>
    <t>≪就学者に関する控除情報≫</t>
    <rPh sb="1" eb="4">
      <t>シュウガクシャ</t>
    </rPh>
    <rPh sb="5" eb="6">
      <t>カン</t>
    </rPh>
    <rPh sb="8" eb="10">
      <t>コウジョ</t>
    </rPh>
    <rPh sb="10" eb="12">
      <t>ジョウホウ</t>
    </rPh>
    <phoneticPr fontId="2"/>
  </si>
  <si>
    <t>就学者1</t>
    <rPh sb="0" eb="3">
      <t>シュウガクシャ</t>
    </rPh>
    <phoneticPr fontId="2"/>
  </si>
  <si>
    <t>通学区分1</t>
    <rPh sb="0" eb="4">
      <t>ツウガククブン</t>
    </rPh>
    <phoneticPr fontId="2"/>
  </si>
  <si>
    <t>設置区分1</t>
    <rPh sb="0" eb="2">
      <t>セッチ</t>
    </rPh>
    <rPh sb="2" eb="4">
      <t>クブン</t>
    </rPh>
    <phoneticPr fontId="2"/>
  </si>
  <si>
    <t>学校区分1</t>
    <rPh sb="0" eb="4">
      <t>ガッコウクブン</t>
    </rPh>
    <phoneticPr fontId="2"/>
  </si>
  <si>
    <t>学年1</t>
    <rPh sb="0" eb="2">
      <t>ガクネン</t>
    </rPh>
    <phoneticPr fontId="2"/>
  </si>
  <si>
    <t>控除額1</t>
    <rPh sb="0" eb="3">
      <t>コウジョガク</t>
    </rPh>
    <phoneticPr fontId="2"/>
  </si>
  <si>
    <t>総所得金額</t>
    <rPh sb="0" eb="5">
      <t>ソウショトクキンガク</t>
    </rPh>
    <phoneticPr fontId="2"/>
  </si>
  <si>
    <t>就学者2</t>
    <rPh sb="0" eb="3">
      <t>シュウガクシャ</t>
    </rPh>
    <phoneticPr fontId="2"/>
  </si>
  <si>
    <t>通学区分2</t>
    <rPh sb="0" eb="4">
      <t>ツウガククブン</t>
    </rPh>
    <phoneticPr fontId="2"/>
  </si>
  <si>
    <t>設置区分2</t>
    <rPh sb="0" eb="2">
      <t>セッチ</t>
    </rPh>
    <rPh sb="2" eb="4">
      <t>クブン</t>
    </rPh>
    <phoneticPr fontId="2"/>
  </si>
  <si>
    <t>学校区分2</t>
    <rPh sb="0" eb="4">
      <t>ガッコウクブン</t>
    </rPh>
    <phoneticPr fontId="2"/>
  </si>
  <si>
    <t>学年2</t>
    <rPh sb="0" eb="2">
      <t>ガクネン</t>
    </rPh>
    <phoneticPr fontId="2"/>
  </si>
  <si>
    <t>控除額2</t>
    <rPh sb="0" eb="3">
      <t>コウジョガク</t>
    </rPh>
    <phoneticPr fontId="2"/>
  </si>
  <si>
    <t>特別控除総額</t>
    <rPh sb="0" eb="4">
      <t>トクベツコウジョ</t>
    </rPh>
    <rPh sb="4" eb="6">
      <t>ソウガク</t>
    </rPh>
    <phoneticPr fontId="2"/>
  </si>
  <si>
    <t>就学者3</t>
    <rPh sb="0" eb="3">
      <t>シュウガクシャ</t>
    </rPh>
    <phoneticPr fontId="2"/>
  </si>
  <si>
    <t>通学区分3</t>
    <rPh sb="0" eb="4">
      <t>ツウガククブン</t>
    </rPh>
    <phoneticPr fontId="2"/>
  </si>
  <si>
    <t>設置区分3</t>
    <rPh sb="0" eb="2">
      <t>セッチ</t>
    </rPh>
    <rPh sb="2" eb="4">
      <t>クブン</t>
    </rPh>
    <phoneticPr fontId="2"/>
  </si>
  <si>
    <t>学校区分3</t>
    <rPh sb="0" eb="4">
      <t>ガッコウクブン</t>
    </rPh>
    <phoneticPr fontId="2"/>
  </si>
  <si>
    <t>学年3</t>
    <rPh sb="0" eb="2">
      <t>ガクネン</t>
    </rPh>
    <phoneticPr fontId="2"/>
  </si>
  <si>
    <t>控除額3</t>
    <rPh sb="0" eb="3">
      <t>コウジョガク</t>
    </rPh>
    <phoneticPr fontId="2"/>
  </si>
  <si>
    <t>就学者4</t>
    <rPh sb="0" eb="3">
      <t>シュウガクシャ</t>
    </rPh>
    <phoneticPr fontId="2"/>
  </si>
  <si>
    <t>通学区分4</t>
    <rPh sb="0" eb="4">
      <t>ツウガククブン</t>
    </rPh>
    <phoneticPr fontId="2"/>
  </si>
  <si>
    <t>設置区分4</t>
    <rPh sb="0" eb="2">
      <t>セッチ</t>
    </rPh>
    <rPh sb="2" eb="4">
      <t>クブン</t>
    </rPh>
    <phoneticPr fontId="2"/>
  </si>
  <si>
    <t>学校区分4</t>
    <rPh sb="0" eb="4">
      <t>ガッコウクブン</t>
    </rPh>
    <phoneticPr fontId="2"/>
  </si>
  <si>
    <t>学年4</t>
    <rPh sb="0" eb="2">
      <t>ガクネン</t>
    </rPh>
    <phoneticPr fontId="2"/>
  </si>
  <si>
    <t>控除額4</t>
    <rPh sb="0" eb="3">
      <t>コウジョガク</t>
    </rPh>
    <phoneticPr fontId="2"/>
  </si>
  <si>
    <t>就学者控除総額</t>
    <rPh sb="0" eb="3">
      <t>シュウガクシャ</t>
    </rPh>
    <rPh sb="3" eb="5">
      <t>コウジョ</t>
    </rPh>
    <rPh sb="5" eb="7">
      <t>ソウガク</t>
    </rPh>
    <phoneticPr fontId="2"/>
  </si>
  <si>
    <t>就学者5</t>
    <rPh sb="0" eb="3">
      <t>シュウガクシャ</t>
    </rPh>
    <phoneticPr fontId="2"/>
  </si>
  <si>
    <t>通学区分5</t>
    <rPh sb="0" eb="4">
      <t>ツウガククブン</t>
    </rPh>
    <phoneticPr fontId="2"/>
  </si>
  <si>
    <t>設置区分5</t>
    <rPh sb="0" eb="2">
      <t>セッチ</t>
    </rPh>
    <rPh sb="2" eb="4">
      <t>クブン</t>
    </rPh>
    <phoneticPr fontId="2"/>
  </si>
  <si>
    <t>学校区分5</t>
    <rPh sb="0" eb="4">
      <t>ガッコウクブン</t>
    </rPh>
    <phoneticPr fontId="2"/>
  </si>
  <si>
    <t>学年5</t>
    <rPh sb="0" eb="2">
      <t>ガクネン</t>
    </rPh>
    <phoneticPr fontId="2"/>
  </si>
  <si>
    <t>控除額5</t>
    <rPh sb="0" eb="3">
      <t>コウジョガク</t>
    </rPh>
    <phoneticPr fontId="2"/>
  </si>
  <si>
    <t>就学者6</t>
    <rPh sb="0" eb="3">
      <t>シュウガクシャ</t>
    </rPh>
    <phoneticPr fontId="2"/>
  </si>
  <si>
    <t>通学区分6</t>
    <rPh sb="0" eb="4">
      <t>ツウガククブン</t>
    </rPh>
    <phoneticPr fontId="2"/>
  </si>
  <si>
    <t>設置区分6</t>
    <rPh sb="0" eb="2">
      <t>セッチ</t>
    </rPh>
    <rPh sb="2" eb="4">
      <t>クブン</t>
    </rPh>
    <phoneticPr fontId="2"/>
  </si>
  <si>
    <t>学校区分6</t>
    <rPh sb="0" eb="4">
      <t>ガッコウクブン</t>
    </rPh>
    <phoneticPr fontId="2"/>
  </si>
  <si>
    <t>学年6</t>
    <rPh sb="0" eb="2">
      <t>ガクネン</t>
    </rPh>
    <phoneticPr fontId="2"/>
  </si>
  <si>
    <t>控除額6</t>
    <rPh sb="0" eb="3">
      <t>コウジョガク</t>
    </rPh>
    <phoneticPr fontId="2"/>
  </si>
  <si>
    <t>学科・専攻</t>
    <rPh sb="0" eb="2">
      <t>ガッカ</t>
    </rPh>
    <rPh sb="3" eb="5">
      <t>センコウ</t>
    </rPh>
    <phoneticPr fontId="2"/>
  </si>
  <si>
    <t>コース</t>
  </si>
  <si>
    <t>学年</t>
    <rPh sb="0" eb="2">
      <t>ガクネン</t>
    </rPh>
    <phoneticPr fontId="2"/>
  </si>
  <si>
    <t>母子・父子世帯2</t>
    <rPh sb="0" eb="2">
      <t>ボシフシ2</t>
    </rPh>
    <phoneticPr fontId="2"/>
  </si>
  <si>
    <t>長期療養に係る支出</t>
    <rPh sb="0" eb="2">
      <t>チョウキ</t>
    </rPh>
    <rPh sb="2" eb="4">
      <t>リョウヨウ</t>
    </rPh>
    <rPh sb="5" eb="6">
      <t>カカ</t>
    </rPh>
    <rPh sb="7" eb="9">
      <t>シシュツ</t>
    </rPh>
    <phoneticPr fontId="2"/>
  </si>
  <si>
    <t>前後期区分</t>
    <rPh sb="0" eb="5">
      <t>ゼンコウキクブン</t>
    </rPh>
    <phoneticPr fontId="2"/>
  </si>
  <si>
    <t>支出合計</t>
    <rPh sb="0" eb="4">
      <t>シシュツゴウケイ</t>
    </rPh>
    <phoneticPr fontId="2"/>
  </si>
  <si>
    <t>特記事項</t>
    <rPh sb="0" eb="4">
      <t>トッキジコウ</t>
    </rPh>
    <phoneticPr fontId="2"/>
  </si>
  <si>
    <t>非該当</t>
  </si>
  <si>
    <t>本人</t>
  </si>
  <si>
    <t>給与</t>
    <rPh sb="0" eb="2">
      <t>キュウヨ</t>
    </rPh>
    <phoneticPr fontId="2"/>
  </si>
  <si>
    <t>学校形態</t>
    <rPh sb="0" eb="2">
      <t>ガッコウ</t>
    </rPh>
    <rPh sb="2" eb="4">
      <t>ケイタイ</t>
    </rPh>
    <phoneticPr fontId="2"/>
  </si>
  <si>
    <t>国・公立</t>
    <rPh sb="0" eb="1">
      <t>クニ</t>
    </rPh>
    <rPh sb="2" eb="4">
      <t>コウリツ</t>
    </rPh>
    <phoneticPr fontId="2"/>
  </si>
  <si>
    <t>私立</t>
    <rPh sb="0" eb="2">
      <t>シリツ</t>
    </rPh>
    <phoneticPr fontId="2"/>
  </si>
  <si>
    <t>学校区分</t>
    <rPh sb="0" eb="4">
      <t>ガッコウクブン</t>
    </rPh>
    <phoneticPr fontId="2"/>
  </si>
  <si>
    <t>小学生</t>
    <rPh sb="0" eb="3">
      <t>ショウガクセイ</t>
    </rPh>
    <phoneticPr fontId="2"/>
  </si>
  <si>
    <t>中学生</t>
    <rPh sb="0" eb="3">
      <t>チュウガクセイ</t>
    </rPh>
    <phoneticPr fontId="2"/>
  </si>
  <si>
    <t>高校生</t>
    <rPh sb="0" eb="2">
      <t>コウコウ</t>
    </rPh>
    <rPh sb="2" eb="3">
      <t>セイ</t>
    </rPh>
    <phoneticPr fontId="2"/>
  </si>
  <si>
    <t>高専学生</t>
    <rPh sb="0" eb="2">
      <t>コウセン</t>
    </rPh>
    <rPh sb="2" eb="4">
      <t>ガクセイ</t>
    </rPh>
    <phoneticPr fontId="2"/>
  </si>
  <si>
    <t>続柄</t>
    <rPh sb="0" eb="2">
      <t>ゾクガラ</t>
    </rPh>
    <phoneticPr fontId="2"/>
  </si>
  <si>
    <t>夫</t>
    <rPh sb="0" eb="1">
      <t>オット</t>
    </rPh>
    <phoneticPr fontId="2"/>
  </si>
  <si>
    <t>妻</t>
    <rPh sb="0" eb="1">
      <t>ツマ</t>
    </rPh>
    <phoneticPr fontId="2"/>
  </si>
  <si>
    <t>臨時所得</t>
    <rPh sb="0" eb="2">
      <t>リンジ</t>
    </rPh>
    <rPh sb="2" eb="4">
      <t>ショトク</t>
    </rPh>
    <phoneticPr fontId="2"/>
  </si>
  <si>
    <t>収入種別</t>
    <rPh sb="0" eb="4">
      <t>シュウニュウシュベツ</t>
    </rPh>
    <phoneticPr fontId="2"/>
  </si>
  <si>
    <t>金額</t>
    <rPh sb="0" eb="2">
      <t>キンガク</t>
    </rPh>
    <phoneticPr fontId="2"/>
  </si>
  <si>
    <t>子</t>
    <rPh sb="0" eb="1">
      <t>コ</t>
    </rPh>
    <phoneticPr fontId="2"/>
  </si>
  <si>
    <t>※2</t>
    <phoneticPr fontId="2"/>
  </si>
  <si>
    <t>※3</t>
    <phoneticPr fontId="2"/>
  </si>
  <si>
    <t>※4</t>
    <phoneticPr fontId="2"/>
  </si>
  <si>
    <t>※5</t>
    <phoneticPr fontId="2"/>
  </si>
  <si>
    <r>
      <t xml:space="preserve">受 験 番 号
</t>
    </r>
    <r>
      <rPr>
        <sz val="10"/>
        <color theme="1"/>
        <rFont val="ＭＳ 明朝"/>
        <family val="1"/>
        <charset val="128"/>
      </rPr>
      <t>Examination Number</t>
    </r>
    <rPh sb="0" eb="1">
      <t>ウケ</t>
    </rPh>
    <rPh sb="2" eb="3">
      <t>ゲン</t>
    </rPh>
    <phoneticPr fontId="2"/>
  </si>
  <si>
    <t>受験番号</t>
    <rPh sb="0" eb="2">
      <t>ジュケン</t>
    </rPh>
    <phoneticPr fontId="2"/>
  </si>
  <si>
    <r>
      <t xml:space="preserve">受験番号
</t>
    </r>
    <r>
      <rPr>
        <sz val="8"/>
        <color theme="1"/>
        <rFont val="ＭＳ 明朝"/>
        <family val="1"/>
        <charset val="128"/>
      </rPr>
      <t>Examination number</t>
    </r>
    <rPh sb="0" eb="2">
      <t>ジュケン</t>
    </rPh>
    <rPh sb="2" eb="4">
      <t>バンゴウ</t>
    </rPh>
    <phoneticPr fontId="2"/>
  </si>
  <si>
    <t>希望しない</t>
    <rPh sb="0" eb="2">
      <t>キボウ</t>
    </rPh>
    <phoneticPr fontId="2"/>
  </si>
  <si>
    <t>希望しない do not wish</t>
    <rPh sb="0" eb="2">
      <t>キボウ</t>
    </rPh>
    <phoneticPr fontId="2"/>
  </si>
  <si>
    <t>両方とも希望する I want both</t>
    <phoneticPr fontId="2"/>
  </si>
  <si>
    <t>免除のみ希望する I only want exemption</t>
    <rPh sb="4" eb="6">
      <t>キボウ</t>
    </rPh>
    <phoneticPr fontId="2"/>
  </si>
  <si>
    <t>徴収申請のみ希望する I only want payment grace</t>
    <phoneticPr fontId="2"/>
  </si>
  <si>
    <r>
      <t xml:space="preserve">入学料免除・徴収猶予申請書
</t>
    </r>
    <r>
      <rPr>
        <b/>
        <sz val="10"/>
        <color theme="1"/>
        <rFont val="ＭＳ 明朝"/>
        <family val="1"/>
        <charset val="128"/>
      </rPr>
      <t>Exemption and Deferral of Admission Fee Application Form</t>
    </r>
    <rPh sb="0" eb="2">
      <t>ニュウガク</t>
    </rPh>
    <rPh sb="2" eb="3">
      <t>リョウ</t>
    </rPh>
    <rPh sb="3" eb="5">
      <t>メンジョ</t>
    </rPh>
    <rPh sb="6" eb="8">
      <t>チョウシュウ</t>
    </rPh>
    <rPh sb="8" eb="10">
      <t>ユウヨ</t>
    </rPh>
    <rPh sb="10" eb="13">
      <t>シンセイショ</t>
    </rPh>
    <phoneticPr fontId="2"/>
  </si>
  <si>
    <r>
      <t xml:space="preserve">入学料免除申請区分
</t>
    </r>
    <r>
      <rPr>
        <sz val="10"/>
        <color theme="1"/>
        <rFont val="ＭＳ 明朝"/>
        <family val="1"/>
        <charset val="128"/>
      </rPr>
      <t>Category of Admission Fee Exemption Application</t>
    </r>
    <rPh sb="0" eb="2">
      <t>ニュウガク</t>
    </rPh>
    <rPh sb="2" eb="3">
      <t>リョウ</t>
    </rPh>
    <rPh sb="3" eb="5">
      <t>メンジョ</t>
    </rPh>
    <rPh sb="5" eb="7">
      <t>シンセイ</t>
    </rPh>
    <rPh sb="7" eb="9">
      <t>クブン</t>
    </rPh>
    <phoneticPr fontId="2"/>
  </si>
  <si>
    <t>前期</t>
  </si>
  <si>
    <t>専修学校生_高等</t>
    <rPh sb="0" eb="2">
      <t>センシュウ</t>
    </rPh>
    <rPh sb="2" eb="4">
      <t>ガッコウ</t>
    </rPh>
    <rPh sb="4" eb="5">
      <t>セイ</t>
    </rPh>
    <rPh sb="6" eb="8">
      <t>コウトウ</t>
    </rPh>
    <phoneticPr fontId="1"/>
  </si>
  <si>
    <t>専修学校生_専門</t>
    <rPh sb="0" eb="2">
      <t>センシュウ</t>
    </rPh>
    <rPh sb="2" eb="4">
      <t>ガッコウ</t>
    </rPh>
    <rPh sb="4" eb="5">
      <t>セイ</t>
    </rPh>
    <rPh sb="6" eb="8">
      <t>センモン</t>
    </rPh>
    <phoneticPr fontId="1"/>
  </si>
  <si>
    <t>↓留学生フラグ</t>
  </si>
  <si>
    <t>収入基準額</t>
    <rPh sb="0" eb="5">
      <t>シュウニュウキジュンガク</t>
    </rPh>
    <phoneticPr fontId="2"/>
  </si>
  <si>
    <t>入免授免一括申請</t>
    <rPh sb="0" eb="1">
      <t>ニュウ</t>
    </rPh>
    <rPh sb="1" eb="2">
      <t>メン</t>
    </rPh>
    <rPh sb="2" eb="3">
      <t>ジュ</t>
    </rPh>
    <rPh sb="3" eb="4">
      <t>メン</t>
    </rPh>
    <rPh sb="4" eb="8">
      <t>イッカツシンセイ</t>
    </rPh>
    <phoneticPr fontId="27"/>
  </si>
  <si>
    <t>○</t>
  </si>
  <si>
    <t>授免一括申請</t>
    <rPh sb="0" eb="1">
      <t>ジュ</t>
    </rPh>
    <rPh sb="1" eb="2">
      <t>メン</t>
    </rPh>
    <rPh sb="2" eb="6">
      <t>イッカツシンセイ</t>
    </rPh>
    <phoneticPr fontId="2"/>
  </si>
  <si>
    <t>長期療=に係る支出</t>
    <rPh sb="0" eb="2">
      <t>チョウキ</t>
    </rPh>
    <rPh sb="5" eb="6">
      <t>カカ</t>
    </rPh>
    <rPh sb="7" eb="9">
      <t>シシュツ</t>
    </rPh>
    <phoneticPr fontId="2"/>
  </si>
  <si>
    <t>入学料免除・徴収猶予を申請する理由及び家庭状況を記入してください。</t>
    <phoneticPr fontId="2"/>
  </si>
  <si>
    <t>Please write down your family situation and the reasons for applying for the exemption and deferral of the admission fee.</t>
    <phoneticPr fontId="2"/>
  </si>
  <si>
    <t>－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</si>
</sst>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]ggge&quot;年&quot;m&quot;月&quot;d&quot;日&quot;;@" x16r2:formatCode16="[$-ja-JP-x-gannen]ggge&quot;年&quot;m&quot;月&quot;d&quot;日&quot;;@"/>
    <numFmt numFmtId="177" formatCode="[$-411]ggge&quot;年&quot;m&quot;月&quot;d&quot;日&quot;;@"/>
    <numFmt numFmtId="178" formatCode="&quot;¥&quot;#,##0_);[Red]\(&quot;¥&quot;#,##0\)"/>
    <numFmt numFmtId="179" formatCode="General&quot;人&quot;"/>
  </numFmts>
  <fonts count="35">
    <font>
      <sz val="11"/>
      <color theme="1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b/>
      <sz val="11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22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8.5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0"/>
      <color indexed="37"/>
      <name val="MS P ゴシック"/>
      <family val="3"/>
      <charset val="128"/>
    </font>
    <font>
      <sz val="11"/>
      <color indexed="37"/>
      <name val="MS P ゴシック"/>
      <family val="3"/>
      <charset val="128"/>
    </font>
    <font>
      <u/>
      <sz val="11"/>
      <color indexed="37"/>
      <name val="MS P ゴシック"/>
      <family val="3"/>
      <charset val="128"/>
    </font>
    <font>
      <b/>
      <sz val="10"/>
      <color indexed="39"/>
      <name val="MS P ゴシック"/>
      <family val="3"/>
      <charset val="128"/>
    </font>
    <font>
      <b/>
      <sz val="11"/>
      <color indexed="39"/>
      <name val="MS P ゴシック"/>
      <family val="3"/>
      <charset val="128"/>
    </font>
    <font>
      <sz val="6"/>
      <name val="ＭＳ Ｐゴシック"/>
      <family val="2"/>
      <charset val="128"/>
    </font>
    <font>
      <sz val="9"/>
      <color theme="0"/>
      <name val="ＭＳ 明朝"/>
      <family val="1"/>
      <charset val="128"/>
    </font>
    <font>
      <b/>
      <i/>
      <sz val="11"/>
      <color rgb="FFFF0000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9"/>
      <color rgb="FFFF0000"/>
      <name val="ＭＳ 明朝"/>
      <family val="1"/>
      <charset val="128"/>
    </font>
    <font>
      <b/>
      <sz val="1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rgb="FF00B050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72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>
      <alignment vertical="center"/>
    </xf>
    <xf numFmtId="0" fontId="20" fillId="2" borderId="1" xfId="0" applyFont="1" applyFill="1" applyBorder="1" applyAlignment="1">
      <alignment horizontal="center" vertical="center"/>
    </xf>
    <xf numFmtId="0" fontId="5" fillId="3" borderId="5" xfId="0" applyFont="1" applyFill="1" applyBorder="1" applyProtection="1">
      <alignment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18" xfId="0" applyFont="1" applyFill="1" applyBorder="1" applyAlignment="1" applyProtection="1">
      <alignment horizontal="center" vertical="center" wrapText="1"/>
      <protection locked="0"/>
    </xf>
    <xf numFmtId="0" fontId="5" fillId="3" borderId="20" xfId="0" applyFont="1" applyFill="1" applyBorder="1" applyAlignment="1" applyProtection="1">
      <alignment vertical="center" wrapText="1"/>
      <protection locked="0"/>
    </xf>
    <xf numFmtId="0" fontId="24" fillId="0" borderId="1" xfId="0" applyFont="1" applyBorder="1">
      <alignment vertical="center"/>
    </xf>
    <xf numFmtId="0" fontId="25" fillId="0" borderId="1" xfId="0" applyFont="1" applyBorder="1">
      <alignment vertical="center"/>
    </xf>
    <xf numFmtId="176" fontId="24" fillId="4" borderId="1" xfId="0" applyNumberFormat="1" applyFont="1" applyFill="1" applyBorder="1">
      <alignment vertical="center"/>
    </xf>
    <xf numFmtId="0" fontId="24" fillId="4" borderId="1" xfId="0" applyFont="1" applyFill="1" applyBorder="1">
      <alignment vertical="center"/>
    </xf>
    <xf numFmtId="176" fontId="24" fillId="4" borderId="31" xfId="0" applyNumberFormat="1" applyFont="1" applyFill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4" xfId="0" applyFont="1" applyBorder="1" applyAlignment="1">
      <alignment vertical="center" wrapText="1"/>
    </xf>
    <xf numFmtId="176" fontId="6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23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38" fontId="21" fillId="0" borderId="0" xfId="1" applyFont="1" applyFill="1" applyBorder="1" applyAlignment="1" applyProtection="1">
      <alignment vertical="center"/>
    </xf>
    <xf numFmtId="38" fontId="5" fillId="0" borderId="0" xfId="1" applyFont="1" applyFill="1" applyBorder="1" applyAlignment="1" applyProtection="1">
      <alignment vertical="center"/>
    </xf>
    <xf numFmtId="0" fontId="5" fillId="0" borderId="0" xfId="0" applyFont="1" applyAlignment="1">
      <alignment horizontal="right" vertical="center"/>
    </xf>
    <xf numFmtId="0" fontId="26" fillId="0" borderId="0" xfId="0" applyFont="1" applyProtection="1">
      <alignment vertical="center"/>
      <protection locked="0"/>
    </xf>
    <xf numFmtId="0" fontId="27" fillId="0" borderId="0" xfId="0" applyFo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0" fillId="0" borderId="0" xfId="0" applyAlignment="1">
      <alignment horizontal="left" vertical="center"/>
    </xf>
    <xf numFmtId="0" fontId="27" fillId="6" borderId="5" xfId="0" applyFont="1" applyFill="1" applyBorder="1" applyProtection="1">
      <alignment vertical="center"/>
      <protection locked="0"/>
    </xf>
    <xf numFmtId="0" fontId="29" fillId="7" borderId="5" xfId="0" applyFont="1" applyFill="1" applyBorder="1">
      <alignment vertical="center"/>
    </xf>
    <xf numFmtId="0" fontId="0" fillId="6" borderId="40" xfId="0" applyFill="1" applyBorder="1" applyProtection="1">
      <alignment vertical="center"/>
      <protection locked="0"/>
    </xf>
    <xf numFmtId="0" fontId="0" fillId="6" borderId="5" xfId="0" applyFill="1" applyBorder="1" applyProtection="1">
      <alignment vertical="center"/>
      <protection locked="0"/>
    </xf>
    <xf numFmtId="0" fontId="29" fillId="5" borderId="0" xfId="0" applyFont="1" applyFill="1">
      <alignment vertical="center"/>
    </xf>
    <xf numFmtId="0" fontId="3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6" borderId="5" xfId="0" applyFill="1" applyBorder="1" applyAlignment="1" applyProtection="1">
      <alignment horizontal="center" vertical="center"/>
      <protection locked="0"/>
    </xf>
    <xf numFmtId="178" fontId="0" fillId="6" borderId="5" xfId="0" applyNumberFormat="1" applyFill="1" applyBorder="1" applyAlignment="1" applyProtection="1">
      <alignment horizontal="center" vertical="center"/>
      <protection locked="0"/>
    </xf>
    <xf numFmtId="178" fontId="0" fillId="7" borderId="5" xfId="0" applyNumberFormat="1" applyFill="1" applyBorder="1" applyAlignment="1">
      <alignment horizontal="center" vertical="center"/>
    </xf>
    <xf numFmtId="178" fontId="0" fillId="7" borderId="5" xfId="0" applyNumberFormat="1" applyFill="1" applyBorder="1">
      <alignment vertical="center"/>
    </xf>
    <xf numFmtId="178" fontId="0" fillId="6" borderId="5" xfId="0" applyNumberFormat="1" applyFill="1" applyBorder="1" applyProtection="1">
      <alignment vertical="center"/>
      <protection locked="0"/>
    </xf>
    <xf numFmtId="179" fontId="0" fillId="6" borderId="5" xfId="0" applyNumberFormat="1" applyFill="1" applyBorder="1" applyProtection="1">
      <alignment vertical="center"/>
      <protection locked="0"/>
    </xf>
    <xf numFmtId="3" fontId="0" fillId="6" borderId="5" xfId="0" applyNumberFormat="1" applyFill="1" applyBorder="1" applyProtection="1">
      <alignment vertical="center"/>
      <protection locked="0"/>
    </xf>
    <xf numFmtId="0" fontId="32" fillId="8" borderId="1" xfId="0" applyFont="1" applyFill="1" applyBorder="1">
      <alignment vertical="center"/>
    </xf>
    <xf numFmtId="0" fontId="32" fillId="0" borderId="0" xfId="0" applyFont="1">
      <alignment vertical="center"/>
    </xf>
    <xf numFmtId="38" fontId="32" fillId="8" borderId="1" xfId="0" applyNumberFormat="1" applyFont="1" applyFill="1" applyBorder="1" applyAlignment="1">
      <alignment horizontal="center" vertical="center"/>
    </xf>
    <xf numFmtId="38" fontId="32" fillId="0" borderId="1" xfId="0" applyNumberFormat="1" applyFont="1" applyBorder="1">
      <alignment vertical="center"/>
    </xf>
    <xf numFmtId="0" fontId="32" fillId="0" borderId="1" xfId="0" applyFont="1" applyBorder="1">
      <alignment vertical="center"/>
    </xf>
    <xf numFmtId="0" fontId="32" fillId="8" borderId="1" xfId="0" applyFont="1" applyFill="1" applyBorder="1" applyAlignment="1">
      <alignment horizontal="center" vertical="center"/>
    </xf>
    <xf numFmtId="0" fontId="0" fillId="6" borderId="42" xfId="0" applyFill="1" applyBorder="1" applyAlignment="1" applyProtection="1">
      <alignment horizontal="center" vertical="center"/>
      <protection locked="0"/>
    </xf>
    <xf numFmtId="178" fontId="0" fillId="6" borderId="42" xfId="0" applyNumberFormat="1" applyFill="1" applyBorder="1" applyAlignment="1" applyProtection="1">
      <alignment horizontal="center" vertical="center"/>
      <protection locked="0"/>
    </xf>
    <xf numFmtId="0" fontId="9" fillId="3" borderId="3" xfId="0" applyFont="1" applyFill="1" applyBorder="1" applyAlignment="1" applyProtection="1">
      <alignment vertical="center" wrapText="1"/>
      <protection locked="0"/>
    </xf>
    <xf numFmtId="0" fontId="33" fillId="0" borderId="0" xfId="0" applyFont="1">
      <alignment vertical="center"/>
    </xf>
    <xf numFmtId="0" fontId="0" fillId="7" borderId="0" xfId="0" applyFill="1">
      <alignment vertical="center"/>
    </xf>
    <xf numFmtId="0" fontId="27" fillId="0" borderId="0" xfId="0" applyFont="1" applyAlignment="1">
      <alignment horizontal="center" vertical="center"/>
    </xf>
    <xf numFmtId="0" fontId="0" fillId="5" borderId="5" xfId="0" applyFill="1" applyBorder="1" applyProtection="1">
      <alignment vertical="center"/>
      <protection locked="0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4" fillId="0" borderId="0" xfId="0" applyFont="1">
      <alignment vertical="center"/>
    </xf>
    <xf numFmtId="0" fontId="34" fillId="0" borderId="0" xfId="0" applyFo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 wrapText="1"/>
      <protection locked="0"/>
    </xf>
    <xf numFmtId="0" fontId="5" fillId="3" borderId="3" xfId="0" applyFont="1" applyFill="1" applyBorder="1" applyAlignment="1" applyProtection="1">
      <alignment vertical="center" wrapText="1"/>
      <protection locked="0"/>
    </xf>
    <xf numFmtId="0" fontId="5" fillId="3" borderId="4" xfId="0" applyFont="1" applyFill="1" applyBorder="1" applyAlignment="1" applyProtection="1">
      <alignment vertical="center" wrapText="1"/>
      <protection locked="0"/>
    </xf>
    <xf numFmtId="176" fontId="6" fillId="3" borderId="0" xfId="0" applyNumberFormat="1" applyFont="1" applyFill="1" applyAlignment="1" applyProtection="1">
      <alignment horizontal="right" vertical="center"/>
      <protection locked="0"/>
    </xf>
    <xf numFmtId="0" fontId="5" fillId="0" borderId="2" xfId="0" applyFont="1" applyBorder="1" applyAlignment="1">
      <alignment horizontal="distributed" vertical="center" wrapText="1" indent="2"/>
    </xf>
    <xf numFmtId="0" fontId="5" fillId="0" borderId="4" xfId="0" applyFont="1" applyBorder="1" applyAlignment="1">
      <alignment horizontal="distributed" vertical="center" wrapText="1" indent="2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0" fontId="5" fillId="3" borderId="4" xfId="0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 applyProtection="1">
      <alignment horizontal="left" vertical="center" indent="1"/>
      <protection locked="0"/>
    </xf>
    <xf numFmtId="0" fontId="5" fillId="3" borderId="3" xfId="0" applyFont="1" applyFill="1" applyBorder="1" applyAlignment="1" applyProtection="1">
      <alignment horizontal="left" vertical="center" indent="1"/>
      <protection locked="0"/>
    </xf>
    <xf numFmtId="0" fontId="5" fillId="3" borderId="4" xfId="0" applyFont="1" applyFill="1" applyBorder="1" applyAlignment="1" applyProtection="1">
      <alignment horizontal="left" vertical="center" inden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23" fillId="0" borderId="43" xfId="0" applyFont="1" applyBorder="1" applyAlignment="1">
      <alignment vertical="center" wrapText="1"/>
    </xf>
    <xf numFmtId="0" fontId="4" fillId="0" borderId="0" xfId="0" applyFont="1" applyAlignment="1">
      <alignment horizontal="right" vertical="center"/>
    </xf>
    <xf numFmtId="0" fontId="2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3" borderId="2" xfId="0" applyFont="1" applyFill="1" applyBorder="1" applyAlignment="1" applyProtection="1">
      <alignment horizontal="right" vertical="center"/>
      <protection locked="0"/>
    </xf>
    <xf numFmtId="0" fontId="5" fillId="3" borderId="3" xfId="0" applyFont="1" applyFill="1" applyBorder="1" applyAlignment="1" applyProtection="1">
      <alignment horizontal="right" vertical="center"/>
      <protection locked="0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horizontal="center" vertical="center" shrinkToFit="1"/>
      <protection locked="0"/>
    </xf>
    <xf numFmtId="0" fontId="5" fillId="3" borderId="19" xfId="0" applyFont="1" applyFill="1" applyBorder="1" applyAlignment="1" applyProtection="1">
      <alignment vertical="center" wrapText="1"/>
      <protection locked="0"/>
    </xf>
    <xf numFmtId="0" fontId="5" fillId="3" borderId="2" xfId="0" applyFont="1" applyFill="1" applyBorder="1" applyProtection="1">
      <alignment vertical="center"/>
      <protection locked="0"/>
    </xf>
    <xf numFmtId="0" fontId="5" fillId="3" borderId="4" xfId="0" applyFont="1" applyFill="1" applyBorder="1" applyProtection="1">
      <alignment vertical="center"/>
      <protection locked="0"/>
    </xf>
    <xf numFmtId="0" fontId="5" fillId="0" borderId="2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22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textRotation="180"/>
    </xf>
    <xf numFmtId="0" fontId="0" fillId="0" borderId="1" xfId="0" applyBorder="1" applyAlignment="1">
      <alignment horizontal="center" vertical="center" textRotation="180"/>
    </xf>
    <xf numFmtId="0" fontId="5" fillId="0" borderId="2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1" xfId="0" applyFont="1" applyBorder="1" applyAlignment="1">
      <alignment horizontal="center" vertical="center" textRotation="255"/>
    </xf>
    <xf numFmtId="0" fontId="0" fillId="0" borderId="1" xfId="0" applyBorder="1" applyAlignment="1">
      <alignment horizontal="center" vertical="center" textRotation="255"/>
    </xf>
    <xf numFmtId="0" fontId="5" fillId="0" borderId="1" xfId="0" applyFont="1" applyBorder="1" applyAlignment="1">
      <alignment vertical="center" textRotation="255" wrapText="1"/>
    </xf>
    <xf numFmtId="0" fontId="0" fillId="0" borderId="1" xfId="0" applyBorder="1" applyAlignment="1">
      <alignment vertical="center" textRotation="255" wrapText="1"/>
    </xf>
    <xf numFmtId="0" fontId="5" fillId="0" borderId="1" xfId="0" applyFont="1" applyBorder="1" applyAlignment="1">
      <alignment horizontal="center" vertical="center" textRotation="180" wrapText="1"/>
    </xf>
    <xf numFmtId="0" fontId="0" fillId="0" borderId="1" xfId="0" applyBorder="1" applyAlignment="1">
      <alignment horizontal="center" vertical="center" textRotation="180" wrapText="1"/>
    </xf>
    <xf numFmtId="0" fontId="5" fillId="0" borderId="2" xfId="0" applyFont="1" applyBorder="1" applyAlignment="1">
      <alignment horizontal="left" vertical="center" indent="1"/>
    </xf>
    <xf numFmtId="0" fontId="5" fillId="0" borderId="3" xfId="0" applyFont="1" applyBorder="1" applyAlignment="1">
      <alignment horizontal="left" vertical="center" indent="1"/>
    </xf>
    <xf numFmtId="0" fontId="5" fillId="0" borderId="4" xfId="0" applyFont="1" applyBorder="1" applyAlignment="1">
      <alignment horizontal="left" vertical="center" indent="1"/>
    </xf>
    <xf numFmtId="0" fontId="5" fillId="0" borderId="3" xfId="0" applyFont="1" applyBorder="1" applyAlignment="1">
      <alignment horizontal="distributed" vertical="center" wrapText="1" indent="2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3" borderId="13" xfId="0" applyFont="1" applyFill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38" fontId="5" fillId="3" borderId="2" xfId="1" applyFont="1" applyFill="1" applyBorder="1" applyAlignment="1" applyProtection="1">
      <alignment vertical="center"/>
      <protection locked="0"/>
    </xf>
    <xf numFmtId="38" fontId="5" fillId="3" borderId="3" xfId="1" applyFont="1" applyFill="1" applyBorder="1" applyAlignment="1" applyProtection="1">
      <alignment vertical="center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38" fontId="5" fillId="3" borderId="15" xfId="1" applyFont="1" applyFill="1" applyBorder="1" applyAlignment="1" applyProtection="1">
      <alignment vertical="center"/>
      <protection locked="0"/>
    </xf>
    <xf numFmtId="38" fontId="5" fillId="3" borderId="16" xfId="1" applyFont="1" applyFill="1" applyBorder="1" applyAlignment="1" applyProtection="1">
      <alignment vertical="center"/>
      <protection locked="0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/>
    </xf>
    <xf numFmtId="38" fontId="5" fillId="0" borderId="34" xfId="1" applyFont="1" applyFill="1" applyBorder="1" applyAlignment="1" applyProtection="1">
      <alignment vertical="center"/>
    </xf>
    <xf numFmtId="38" fontId="5" fillId="0" borderId="35" xfId="1" applyFont="1" applyFill="1" applyBorder="1" applyAlignment="1" applyProtection="1">
      <alignment vertical="center"/>
    </xf>
    <xf numFmtId="0" fontId="5" fillId="0" borderId="0" xfId="0" applyFont="1" applyAlignment="1">
      <alignment wrapText="1"/>
    </xf>
    <xf numFmtId="0" fontId="0" fillId="0" borderId="0" xfId="0">
      <alignment vertical="center"/>
    </xf>
    <xf numFmtId="0" fontId="5" fillId="0" borderId="37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/>
    </xf>
    <xf numFmtId="38" fontId="5" fillId="0" borderId="23" xfId="1" applyFont="1" applyFill="1" applyBorder="1" applyAlignment="1" applyProtection="1">
      <alignment vertical="center"/>
    </xf>
    <xf numFmtId="38" fontId="5" fillId="0" borderId="39" xfId="1" applyFont="1" applyFill="1" applyBorder="1" applyAlignment="1" applyProtection="1">
      <alignment vertical="center"/>
    </xf>
    <xf numFmtId="0" fontId="9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1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6" fillId="0" borderId="0" xfId="0" applyNumberFormat="1" applyFont="1" applyAlignment="1">
      <alignment horizontal="right" vertical="center"/>
    </xf>
    <xf numFmtId="0" fontId="0" fillId="6" borderId="25" xfId="0" applyFill="1" applyBorder="1" applyAlignment="1" applyProtection="1">
      <alignment horizontal="left" vertical="top"/>
      <protection locked="0"/>
    </xf>
    <xf numFmtId="0" fontId="0" fillId="6" borderId="26" xfId="0" applyFill="1" applyBorder="1" applyAlignment="1" applyProtection="1">
      <alignment horizontal="left" vertical="top"/>
      <protection locked="0"/>
    </xf>
    <xf numFmtId="0" fontId="0" fillId="6" borderId="27" xfId="0" applyFill="1" applyBorder="1" applyAlignment="1" applyProtection="1">
      <alignment horizontal="left" vertical="top"/>
      <protection locked="0"/>
    </xf>
    <xf numFmtId="0" fontId="0" fillId="6" borderId="41" xfId="0" applyFill="1" applyBorder="1" applyAlignment="1" applyProtection="1">
      <alignment horizontal="left" vertical="top"/>
      <protection locked="0"/>
    </xf>
    <xf numFmtId="0" fontId="0" fillId="6" borderId="0" xfId="0" applyFill="1" applyAlignment="1" applyProtection="1">
      <alignment horizontal="left" vertical="top"/>
      <protection locked="0"/>
    </xf>
    <xf numFmtId="0" fontId="0" fillId="6" borderId="12" xfId="0" applyFill="1" applyBorder="1" applyAlignment="1" applyProtection="1">
      <alignment horizontal="left" vertical="top"/>
      <protection locked="0"/>
    </xf>
    <xf numFmtId="0" fontId="0" fillId="6" borderId="28" xfId="0" applyFill="1" applyBorder="1" applyAlignment="1" applyProtection="1">
      <alignment horizontal="left" vertical="top"/>
      <protection locked="0"/>
    </xf>
    <xf numFmtId="0" fontId="0" fillId="6" borderId="29" xfId="0" applyFill="1" applyBorder="1" applyAlignment="1" applyProtection="1">
      <alignment horizontal="left" vertical="top"/>
      <protection locked="0"/>
    </xf>
    <xf numFmtId="0" fontId="0" fillId="6" borderId="30" xfId="0" applyFill="1" applyBorder="1" applyAlignment="1" applyProtection="1">
      <alignment horizontal="left" vertical="top"/>
      <protection locked="0"/>
    </xf>
  </cellXfs>
  <cellStyles count="3">
    <cellStyle name="桁区切り" xfId="1" builtinId="6"/>
    <cellStyle name="標準" xfId="0" builtinId="0"/>
    <cellStyle name="標準 2" xfId="2" xr:uid="{9B2A8370-9735-4766-AE23-732F5676A4C6}"/>
  </cellStyles>
  <dxfs count="164">
    <dxf>
      <fill>
        <patternFill>
          <bgColor rgb="FFFF0000"/>
        </patternFill>
      </fill>
    </dxf>
    <dxf>
      <fill>
        <patternFill>
          <bgColor rgb="FFFF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protection locked="1" hidden="0"/>
    </dxf>
    <dxf>
      <numFmt numFmtId="3" formatCode="#,##0"/>
      <protection locked="1" hidden="0"/>
    </dxf>
    <dxf>
      <protection locked="1" hidden="0"/>
    </dxf>
    <dxf>
      <numFmt numFmtId="178" formatCode="&quot;¥&quot;#,##0_);[Red]\(&quot;¥&quot;#,##0\)"/>
      <protection locked="1" hidden="0"/>
    </dxf>
    <dxf>
      <numFmt numFmtId="178" formatCode="&quot;¥&quot;#,##0_);[Red]\(&quot;¥&quot;#,##0\)"/>
      <protection locked="1" hidden="0"/>
    </dxf>
    <dxf>
      <numFmt numFmtId="178" formatCode="&quot;¥&quot;#,##0_);[Red]\(&quot;¥&quot;#,##0\)"/>
      <protection locked="1" hidden="0"/>
    </dxf>
    <dxf>
      <numFmt numFmtId="178" formatCode="&quot;¥&quot;#,##0_);[Red]\(&quot;¥&quot;#,##0\)"/>
      <protection locked="1" hidden="0"/>
    </dxf>
    <dxf>
      <numFmt numFmtId="179" formatCode="General&quot;人&quot;"/>
      <protection locked="1" hidden="0"/>
    </dxf>
    <dxf>
      <numFmt numFmtId="178" formatCode="&quot;¥&quot;#,##0_);[Red]\(&quot;¥&quot;#,##0\)"/>
      <protection locked="1" hidden="0"/>
    </dxf>
    <dxf>
      <numFmt numFmtId="178" formatCode="&quot;¥&quot;#,##0_);[Red]\(&quot;¥&quot;#,##0\)"/>
      <protection locked="1" hidden="0"/>
    </dxf>
    <dxf>
      <numFmt numFmtId="178" formatCode="&quot;¥&quot;#,##0_);[Red]\(&quot;¥&quot;#,##0\)"/>
      <protection locked="1" hidden="0"/>
    </dxf>
    <dxf>
      <numFmt numFmtId="178" formatCode="&quot;¥&quot;#,##0_);[Red]\(&quot;¥&quot;#,##0\)"/>
      <protection locked="1" hidden="0"/>
    </dxf>
    <dxf>
      <numFmt numFmtId="178" formatCode="&quot;¥&quot;#,##0_);[Red]\(&quot;¥&quot;#,##0\)"/>
      <protection locked="1" hidden="0"/>
    </dxf>
    <dxf>
      <numFmt numFmtId="178" formatCode="&quot;¥&quot;#,##0_);[Red]\(&quot;¥&quot;#,##0\)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colors>
    <mruColors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5529443-E585-479D-8E98-59AB256C3026}" name="テーブル_入学料免除申請者データ" displayName="テーブル_入学料免除申請者データ" ref="A41:CQ42" totalsRowShown="0" headerRowDxfId="163" dataDxfId="162">
  <autoFilter ref="A41:CQ42" xr:uid="{12D26BDD-52E9-4A9B-9814-ACCCCA3F955E}"/>
  <tableColumns count="95">
    <tableColumn id="1" xr3:uid="{A1C39597-56D0-4D42-8420-D82A6741FB61}" name="入免授免一括申請" dataDxfId="161"/>
    <tableColumn id="2" xr3:uid="{5ADF4747-A802-422E-AB25-70EFD69161EC}" name="学籍番号" dataDxfId="160">
      <calculatedColumnFormula>$B$4</calculatedColumnFormula>
    </tableColumn>
    <tableColumn id="3" xr3:uid="{5D13EE84-75CE-4338-8373-CF559E1D4985}" name="氏名" dataDxfId="159">
      <calculatedColumnFormula>$C$4</calculatedColumnFormula>
    </tableColumn>
    <tableColumn id="4" xr3:uid="{8DF782EE-1595-4330-87AA-F7D4E35C2447}" name="学科・専攻" dataDxfId="158">
      <calculatedColumnFormula>C$2</calculatedColumnFormula>
    </tableColumn>
    <tableColumn id="5" xr3:uid="{1C25FA95-4800-458B-990D-F6A3F2FC4E46}" name="コース" dataDxfId="157">
      <calculatedColumnFormula>D$2</calculatedColumnFormula>
    </tableColumn>
    <tableColumn id="6" xr3:uid="{E493C88D-8904-44B9-BCDD-6C4C473AA3CB}" name="学年" dataDxfId="156">
      <calculatedColumnFormula>E$2</calculatedColumnFormula>
    </tableColumn>
    <tableColumn id="7" xr3:uid="{A3EF08A3-1A32-4C77-B8D0-536E8BEDBBF2}" name="世帯人数" dataDxfId="155">
      <calculatedColumnFormula>$D$4</calculatedColumnFormula>
    </tableColumn>
    <tableColumn id="8" xr3:uid="{81CB52E8-CF15-45F7-B253-109CC92BB26E}" name="申請区分" dataDxfId="154">
      <calculatedColumnFormula>$E$4</calculatedColumnFormula>
    </tableColumn>
    <tableColumn id="9" xr3:uid="{2BBC73C3-24AF-40CF-93B1-967065A24CC5}" name="通学区分" dataDxfId="153">
      <calculatedColumnFormula>$F$4</calculatedColumnFormula>
    </tableColumn>
    <tableColumn id="10" xr3:uid="{6C31E9E7-8D0D-4C99-92F6-2465AA274897}" name="母子・父子世帯" dataDxfId="152">
      <calculatedColumnFormula>$G$4</calculatedColumnFormula>
    </tableColumn>
    <tableColumn id="11" xr3:uid="{C871ED7A-2940-44FB-9CF8-DD9BE8C09110}" name="多子世帯" dataDxfId="151">
      <calculatedColumnFormula>$H$4</calculatedColumnFormula>
    </tableColumn>
    <tableColumn id="12" xr3:uid="{612A33F5-3920-4A11-8476-0D5D0C66FAE0}" name="生活保護" dataDxfId="150">
      <calculatedColumnFormula>$I$4</calculatedColumnFormula>
    </tableColumn>
    <tableColumn id="13" xr3:uid="{D3D137DB-E7C8-4CB6-A796-9526B39FA3FD}" name="大規模災害被災" dataDxfId="149">
      <calculatedColumnFormula>$J$4</calculatedColumnFormula>
    </tableColumn>
    <tableColumn id="14" xr3:uid="{C2B3266C-BABB-4940-B23C-7696BC355C59}" name="書類不備等" dataDxfId="148">
      <calculatedColumnFormula>$K$4</calculatedColumnFormula>
    </tableColumn>
    <tableColumn id="15" xr3:uid="{F0F35535-243C-447E-B56C-586E74935F70}" name="課税区分" dataDxfId="147">
      <calculatedColumnFormula>$L$4</calculatedColumnFormula>
    </tableColumn>
    <tableColumn id="16" xr3:uid="{F183855F-4A91-4DBB-9D8B-7125C21C1092}" name="続柄1" dataDxfId="146">
      <calculatedColumnFormula>IF(C$10="","",C$10)</calculatedColumnFormula>
    </tableColumn>
    <tableColumn id="17" xr3:uid="{979A6CBE-BC2E-4DD9-8DE1-E62E9AC541ED}" name="収入種別1" dataDxfId="145">
      <calculatedColumnFormula>IF(D$10="","",D$10)</calculatedColumnFormula>
    </tableColumn>
    <tableColumn id="18" xr3:uid="{116C3526-8F24-47FB-90A3-D32D36AB5AF4}" name="収入金額1" dataDxfId="144">
      <calculatedColumnFormula>IF(E$10="",0,E$10)</calculatedColumnFormula>
    </tableColumn>
    <tableColumn id="19" xr3:uid="{124A6061-3CF1-44E7-8353-D0186CA32E9B}" name="必要経費1" dataDxfId="143">
      <calculatedColumnFormula>IF(F$10="",0,F$10)</calculatedColumnFormula>
    </tableColumn>
    <tableColumn id="20" xr3:uid="{340A7EBF-9308-4AA4-8A98-1CD833FDA4BC}" name="所得1" dataDxfId="142">
      <calculatedColumnFormula>IF(G$10="",0,G$10)</calculatedColumnFormula>
    </tableColumn>
    <tableColumn id="21" xr3:uid="{353938B9-A830-488C-AD13-0705EA9A0F3C}" name="続柄2" dataDxfId="141">
      <calculatedColumnFormula>IF(C$12="","",C$12)</calculatedColumnFormula>
    </tableColumn>
    <tableColumn id="22" xr3:uid="{7E242AF3-B511-4517-AE7A-8E222A4F145C}" name="収入種別2" dataDxfId="140">
      <calculatedColumnFormula>IF(D$12="","",D$12)</calculatedColumnFormula>
    </tableColumn>
    <tableColumn id="23" xr3:uid="{B2A6145A-290A-4483-9391-EEE8F28C41DC}" name="収入金額2" dataDxfId="139">
      <calculatedColumnFormula>IF(E$12="",0,E$12)</calculatedColumnFormula>
    </tableColumn>
    <tableColumn id="24" xr3:uid="{768A229B-62C5-4C8F-ACE1-102C9E0B2C04}" name="必要経費2" dataDxfId="138">
      <calculatedColumnFormula>IF(F$12="",0,F$12)</calculatedColumnFormula>
    </tableColumn>
    <tableColumn id="25" xr3:uid="{CD8AD4E3-E05B-468F-8F30-F267CF394BCE}" name="所得2" dataDxfId="137">
      <calculatedColumnFormula>IF(G$12="",0,G$12)</calculatedColumnFormula>
    </tableColumn>
    <tableColumn id="26" xr3:uid="{A0650FF3-7BD3-442F-B72A-69911E66A4ED}" name="続柄3" dataDxfId="136">
      <calculatedColumnFormula>IF(C$14="","",C$14)</calculatedColumnFormula>
    </tableColumn>
    <tableColumn id="27" xr3:uid="{44DCB3CB-469F-4660-BFA7-7531536ACCEF}" name="収入種別3" dataDxfId="135">
      <calculatedColumnFormula>IF(D$14="","",D$14)</calculatedColumnFormula>
    </tableColumn>
    <tableColumn id="28" xr3:uid="{F4975D84-BA1D-4061-BE2D-1900FE6B4167}" name="収入金額3" dataDxfId="134">
      <calculatedColumnFormula>IF(E$14="",0,E$14)</calculatedColumnFormula>
    </tableColumn>
    <tableColumn id="29" xr3:uid="{C59068B2-B080-4DA8-A40D-4CD5A1BE581F}" name="必要経費3" dataDxfId="133">
      <calculatedColumnFormula>IF(F$14="",0,F$14)</calculatedColumnFormula>
    </tableColumn>
    <tableColumn id="30" xr3:uid="{CFA85DEE-12C3-407F-A2E3-0706BDEDF7BB}" name="所得3" dataDxfId="132">
      <calculatedColumnFormula>IF(G$14="",0,G$14)</calculatedColumnFormula>
    </tableColumn>
    <tableColumn id="31" xr3:uid="{5E92AC97-0913-49DA-9812-117B14DB484D}" name="続柄4" dataDxfId="131">
      <calculatedColumnFormula>IF(C$16="","",C$16)</calculatedColumnFormula>
    </tableColumn>
    <tableColumn id="32" xr3:uid="{031EB61A-BEEA-4414-89AE-1465EE470F56}" name="収入種別4" dataDxfId="130">
      <calculatedColumnFormula>IF(D$16="","",D$16)</calculatedColumnFormula>
    </tableColumn>
    <tableColumn id="33" xr3:uid="{64627388-D3C9-49C4-A886-3B3F4BEEB8E4}" name="収入金額4" dataDxfId="129">
      <calculatedColumnFormula>IF(E$16="",0,E$16)</calculatedColumnFormula>
    </tableColumn>
    <tableColumn id="34" xr3:uid="{ACC9EF79-CBBE-4E4C-AC6E-4CD096DD1011}" name="必要経費4" dataDxfId="128">
      <calculatedColumnFormula>IF(F$16="",0,F$16)</calculatedColumnFormula>
    </tableColumn>
    <tableColumn id="35" xr3:uid="{09963BD7-DEB8-4F54-923A-E42A0E3077C8}" name="所得4" dataDxfId="127">
      <calculatedColumnFormula>IF(G$16="",0,G$16)</calculatedColumnFormula>
    </tableColumn>
    <tableColumn id="36" xr3:uid="{A644B2C7-6A23-4ABF-8FA5-EA50DBA1892F}" name="続柄5" dataDxfId="126">
      <calculatedColumnFormula>IF(C$18="","",C$18)</calculatedColumnFormula>
    </tableColumn>
    <tableColumn id="37" xr3:uid="{DE7D564D-63B1-4B01-9522-387DCF4B145D}" name="収入種別5" dataDxfId="125">
      <calculatedColumnFormula>IF(D$18="","",D$18)</calculatedColumnFormula>
    </tableColumn>
    <tableColumn id="38" xr3:uid="{278C1CD3-1ECD-4428-A61E-DFDBB7389BE8}" name="収入金額5" dataDxfId="124">
      <calculatedColumnFormula>IF(E$18="",0,E$18)</calculatedColumnFormula>
    </tableColumn>
    <tableColumn id="39" xr3:uid="{5F7F673B-3D9C-46F2-88DB-7BCBA8286018}" name="必要経費5" dataDxfId="123">
      <calculatedColumnFormula>IF(F$18="",0,F$18)</calculatedColumnFormula>
    </tableColumn>
    <tableColumn id="40" xr3:uid="{B1CCA4F7-360B-4658-8691-5CC4C52BB783}" name="所得5" dataDxfId="122">
      <calculatedColumnFormula>IF(G$18="",0,G$18)</calculatedColumnFormula>
    </tableColumn>
    <tableColumn id="41" xr3:uid="{76759878-B380-4B7C-A30F-68B61724F207}" name="続柄6" dataDxfId="121">
      <calculatedColumnFormula>IF(C$20="","",C$20)</calculatedColumnFormula>
    </tableColumn>
    <tableColumn id="42" xr3:uid="{7FA72FC2-C01F-4158-AF28-ECC4CC294FFF}" name="収入種別6" dataDxfId="120">
      <calculatedColumnFormula>IF(D$20="","",D$20)</calculatedColumnFormula>
    </tableColumn>
    <tableColumn id="43" xr3:uid="{DFB90C87-E886-4187-80C1-AF053B7121A6}" name="収入金額6" dataDxfId="119">
      <calculatedColumnFormula>IF(E$20="",0,E$20)</calculatedColumnFormula>
    </tableColumn>
    <tableColumn id="44" xr3:uid="{C36716D3-AC91-4641-82C7-054F23CF3EA9}" name="必要経費6" dataDxfId="118">
      <calculatedColumnFormula>IF(F$20="",0,F$20)</calculatedColumnFormula>
    </tableColumn>
    <tableColumn id="45" xr3:uid="{66F54495-DB94-42C3-9785-1A322D65B062}" name="所得6" dataDxfId="117">
      <calculatedColumnFormula>IF(G$20="",0,G$20)</calculatedColumnFormula>
    </tableColumn>
    <tableColumn id="46" xr3:uid="{6A3B0E97-7324-45EC-ABEB-88E305F80AFB}" name="就学者1" dataDxfId="116">
      <calculatedColumnFormula>IF(C$24="","",C$24)</calculatedColumnFormula>
    </tableColumn>
    <tableColumn id="47" xr3:uid="{3E7C7E77-5B42-4AE7-8B79-A4BCE987751C}" name="通学区分1" dataDxfId="115">
      <calculatedColumnFormula>IF(D$24="","",D$24)</calculatedColumnFormula>
    </tableColumn>
    <tableColumn id="48" xr3:uid="{DCD3FD4A-B037-4C37-83D2-AFC361F1895E}" name="設置区分1" dataDxfId="114">
      <calculatedColumnFormula>IF(E$24="","",E$24)</calculatedColumnFormula>
    </tableColumn>
    <tableColumn id="49" xr3:uid="{8382C7BC-AD85-45E5-A2A1-1F61832B3781}" name="学校区分1" dataDxfId="113">
      <calculatedColumnFormula>IF(F$24="","",F$24)</calculatedColumnFormula>
    </tableColumn>
    <tableColumn id="50" xr3:uid="{905C6A48-C4E6-437E-AD72-D8766183FCF9}" name="学年1" dataDxfId="112">
      <calculatedColumnFormula>IF(G$24="","",G$24)</calculatedColumnFormula>
    </tableColumn>
    <tableColumn id="51" xr3:uid="{3EF0C3A4-D2A5-4303-8C27-9083533DE3EC}" name="控除額1" dataDxfId="111">
      <calculatedColumnFormula>IF(H$24="",0,H$24)</calculatedColumnFormula>
    </tableColumn>
    <tableColumn id="52" xr3:uid="{1467060B-4FE5-49F6-BB12-4C94098C4670}" name="就学者2" dataDxfId="110">
      <calculatedColumnFormula>IF(C$26="","",C$26)</calculatedColumnFormula>
    </tableColumn>
    <tableColumn id="53" xr3:uid="{379B778C-807A-436D-AC7A-3F5603214B23}" name="通学区分2" dataDxfId="109">
      <calculatedColumnFormula>IF(D$26="","",D$26)</calculatedColumnFormula>
    </tableColumn>
    <tableColumn id="54" xr3:uid="{D51C1B33-5C6D-4418-8322-AA45DAA8C155}" name="設置区分2" dataDxfId="108">
      <calculatedColumnFormula>IF(E$26="","",E$26)</calculatedColumnFormula>
    </tableColumn>
    <tableColumn id="55" xr3:uid="{561217AF-B503-4813-9742-2635D6DAB946}" name="学校区分2" dataDxfId="107">
      <calculatedColumnFormula>IF(F$26="","",F$26)</calculatedColumnFormula>
    </tableColumn>
    <tableColumn id="56" xr3:uid="{4DA329C1-F81B-4823-881E-1FCA07BC9C14}" name="学年2" dataDxfId="106">
      <calculatedColumnFormula>IF(G$26="","",G$26)</calculatedColumnFormula>
    </tableColumn>
    <tableColumn id="57" xr3:uid="{2C4D2380-D9AD-4A78-BD58-5EA1115A3421}" name="控除額2" dataDxfId="105">
      <calculatedColumnFormula>IF(H$26="",0,H$26)</calculatedColumnFormula>
    </tableColumn>
    <tableColumn id="58" xr3:uid="{E2D102BE-D5BC-4859-A154-47A2B33238E0}" name="就学者3" dataDxfId="104">
      <calculatedColumnFormula>IF(C$28="","",C$28)</calculatedColumnFormula>
    </tableColumn>
    <tableColumn id="59" xr3:uid="{C3036AB8-8D37-47CD-841E-C90B5CA39746}" name="通学区分3" dataDxfId="103">
      <calculatedColumnFormula>IF(D$28="","",D$28)</calculatedColumnFormula>
    </tableColumn>
    <tableColumn id="60" xr3:uid="{7852081E-DFD2-4821-8CC8-34FA85A59AD0}" name="設置区分3" dataDxfId="102">
      <calculatedColumnFormula>IF(E$28="","",E$28)</calculatedColumnFormula>
    </tableColumn>
    <tableColumn id="61" xr3:uid="{3072E74D-952E-44DD-94D6-F1B72B209F08}" name="学校区分3" dataDxfId="101">
      <calculatedColumnFormula>IF(F$28="","",F$28)</calculatedColumnFormula>
    </tableColumn>
    <tableColumn id="62" xr3:uid="{AAD06330-A35B-43C8-8B33-C68673786140}" name="学年3" dataDxfId="100">
      <calculatedColumnFormula>IF(G$28="","",G$28)</calculatedColumnFormula>
    </tableColumn>
    <tableColumn id="63" xr3:uid="{96B71E51-A8D7-417E-8F95-E035C9A2ED39}" name="控除額3" dataDxfId="99">
      <calculatedColumnFormula>IF(H$28="",0,H$28)</calculatedColumnFormula>
    </tableColumn>
    <tableColumn id="64" xr3:uid="{11CE22E2-0F47-4671-B3AF-DFF487D131DE}" name="就学者4" dataDxfId="98">
      <calculatedColumnFormula>IF(C$30="","",C$30)</calculatedColumnFormula>
    </tableColumn>
    <tableColumn id="65" xr3:uid="{5C740A09-4393-43B3-9F9C-BC6FFDA50172}" name="通学区分4" dataDxfId="97">
      <calculatedColumnFormula>IF(D$30="","",D$30)</calculatedColumnFormula>
    </tableColumn>
    <tableColumn id="66" xr3:uid="{DD13B5C3-FD1A-462A-A609-800504D2C416}" name="設置区分4" dataDxfId="96">
      <calculatedColumnFormula>IF(E$30="","",E$30)</calculatedColumnFormula>
    </tableColumn>
    <tableColumn id="67" xr3:uid="{6F8F968B-341F-4629-A026-02775995970F}" name="学校区分4" dataDxfId="95">
      <calculatedColumnFormula>IF(F$30="","",F$30)</calculatedColumnFormula>
    </tableColumn>
    <tableColumn id="68" xr3:uid="{13708892-949E-4578-A042-B18CF8C5680C}" name="学年4" dataDxfId="94">
      <calculatedColumnFormula>IF(G$30="","",G$30)</calculatedColumnFormula>
    </tableColumn>
    <tableColumn id="69" xr3:uid="{C3BD7E8E-3938-42F9-A3C0-EE21E0C21AF0}" name="控除額4" dataDxfId="93">
      <calculatedColumnFormula>IF(H$30="",0,H$30)</calculatedColumnFormula>
    </tableColumn>
    <tableColumn id="70" xr3:uid="{886E7359-4F66-4707-8FBB-4F3BA5F1EADF}" name="就学者5" dataDxfId="92">
      <calculatedColumnFormula>IF(C$32="","",C$32)</calculatedColumnFormula>
    </tableColumn>
    <tableColumn id="71" xr3:uid="{6F0E4592-5CC3-47DF-BCE7-15C7649ECA72}" name="通学区分5" dataDxfId="91">
      <calculatedColumnFormula>IF(D$32="","",D$32)</calculatedColumnFormula>
    </tableColumn>
    <tableColumn id="72" xr3:uid="{E8FCE52F-3CAE-42CF-BB12-E53F3424F1FA}" name="設置区分5" dataDxfId="90">
      <calculatedColumnFormula>IF(E$32="","",E$32)</calculatedColumnFormula>
    </tableColumn>
    <tableColumn id="73" xr3:uid="{BD71FBB7-BA39-447E-93A4-28029C74C283}" name="学校区分5" dataDxfId="89">
      <calculatedColumnFormula>IF(F$32="","",F$32)</calculatedColumnFormula>
    </tableColumn>
    <tableColumn id="74" xr3:uid="{02853E1D-A501-4937-BEE2-A7DA4F99DC3A}" name="学年5" dataDxfId="88">
      <calculatedColumnFormula>IF(G$32="","",G$32)</calculatedColumnFormula>
    </tableColumn>
    <tableColumn id="75" xr3:uid="{BCB4445D-D5FE-47EC-B875-121880851DEE}" name="控除額5" dataDxfId="87">
      <calculatedColumnFormula>IF(H$32="",0,H$32)</calculatedColumnFormula>
    </tableColumn>
    <tableColumn id="76" xr3:uid="{5D0A1099-8FC9-4522-9F93-154DE02C5D18}" name="就学者6" dataDxfId="86">
      <calculatedColumnFormula>IF(C$34="","",C$34)</calculatedColumnFormula>
    </tableColumn>
    <tableColumn id="77" xr3:uid="{F3F851E3-D352-49FE-AACF-3AC8F62D1DF2}" name="通学区分6" dataDxfId="85">
      <calculatedColumnFormula>IF(D$34="","",D$34)</calculatedColumnFormula>
    </tableColumn>
    <tableColumn id="78" xr3:uid="{8CFFD8AD-0691-495B-AA51-B1FEA89D4A22}" name="設置区分6" dataDxfId="84">
      <calculatedColumnFormula>IF(E$34="","",E$34)</calculatedColumnFormula>
    </tableColumn>
    <tableColumn id="79" xr3:uid="{C14FA582-C17F-4C37-B2FE-5B1BC7384C28}" name="学校区分6" dataDxfId="83">
      <calculatedColumnFormula>IF(F$34="","",F$34)</calculatedColumnFormula>
    </tableColumn>
    <tableColumn id="80" xr3:uid="{08F92836-2552-4B89-8465-D037EAE714E4}" name="学年6" dataDxfId="82">
      <calculatedColumnFormula>IF(G$34="","",G$34)</calculatedColumnFormula>
    </tableColumn>
    <tableColumn id="81" xr3:uid="{7C05A1C9-0C94-4087-A28E-09AD455D685D}" name="控除額6" dataDxfId="81">
      <calculatedColumnFormula>IF(H$34="",0,H$34)</calculatedColumnFormula>
    </tableColumn>
    <tableColumn id="82" xr3:uid="{DCA09337-6E83-4ADC-B811-E715AAAB3917}" name="申請者の通学区分" dataDxfId="80">
      <calculatedColumnFormula>I$10</calculatedColumnFormula>
    </tableColumn>
    <tableColumn id="83" xr3:uid="{9523004F-1C52-4CDC-9837-5B0908D58CE8}" name="母子・父子世帯2" dataDxfId="79">
      <calculatedColumnFormula>IF(J$10="",0,J$10)</calculatedColumnFormula>
    </tableColumn>
    <tableColumn id="84" xr3:uid="{0704D54D-2AF3-4AFF-A2A5-656C5067CAAD}" name="父母以外の収入" dataDxfId="78">
      <calculatedColumnFormula>K$10</calculatedColumnFormula>
    </tableColumn>
    <tableColumn id="85" xr3:uid="{E7A0237E-4929-4D3B-8E1A-042BBEFD813C}" name="家計支持者の単身赴任等に係る支出" dataDxfId="77">
      <calculatedColumnFormula>IF($I$12="","",$I$12)</calculatedColumnFormula>
    </tableColumn>
    <tableColumn id="86" xr3:uid="{1248DB40-DADF-4491-AE5C-0126E29F34AB}" name="長期療養に係る支出" dataDxfId="76">
      <calculatedColumnFormula>IF($I$14="","",$I$14)</calculatedColumnFormula>
    </tableColumn>
    <tableColumn id="87" xr3:uid="{73AEB09F-4B96-4ED6-98A9-6E7041699E61}" name="風水害等の被害額" dataDxfId="75">
      <calculatedColumnFormula>IF($I$16="","",$I$16)</calculatedColumnFormula>
    </tableColumn>
    <tableColumn id="88" xr3:uid="{D3A62EC9-4C52-41E9-9F01-9AE9D83E6805}" name="障害者数" dataDxfId="74">
      <calculatedColumnFormula>IF($I$18="","",$I$18)</calculatedColumnFormula>
    </tableColumn>
    <tableColumn id="89" xr3:uid="{80B9FF9F-E3E9-47E5-B411-80303FA70479}" name="総所得金額" dataDxfId="73">
      <calculatedColumnFormula>$J$24</calculatedColumnFormula>
    </tableColumn>
    <tableColumn id="90" xr3:uid="{F5353B83-6707-473B-AE1B-2D5F0FEA4A24}" name="特別控除総額" dataDxfId="72">
      <calculatedColumnFormula>$J$27</calculatedColumnFormula>
    </tableColumn>
    <tableColumn id="91" xr3:uid="{9419482C-91C6-41E5-B632-9FB8B53C0C28}" name="就学者控除総額" dataDxfId="71">
      <calculatedColumnFormula>$J$30</calculatedColumnFormula>
    </tableColumn>
    <tableColumn id="92" xr3:uid="{B1A47624-B622-4E8E-9084-DD70E27A580C}" name="収入基準額" dataDxfId="70">
      <calculatedColumnFormula>$J$33</calculatedColumnFormula>
    </tableColumn>
    <tableColumn id="93" xr3:uid="{FB96EDCC-8EBD-49C1-B910-964264E80F95}" name="前後期区分" dataDxfId="69">
      <calculatedColumnFormula>LEFT($A$1,7)</calculatedColumnFormula>
    </tableColumn>
    <tableColumn id="94" xr3:uid="{B71A2533-1DDA-46BE-B7EB-893402905F0D}" name="支出合計" dataDxfId="68">
      <calculatedColumnFormula>$L$27</calculatedColumnFormula>
    </tableColumn>
    <tableColumn id="95" xr3:uid="{78ECC556-A6B3-4380-9CC7-84365BD51E8A}" name="特記事項" dataDxfId="67">
      <calculatedColumnFormula>IF($CM$9="","",$CM$9)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74DAD6-654F-4A9F-9CDD-8329F0F6B02D}" name="テーブル_申請者データ" displayName="テーブル_申請者データ" ref="A1:BL2" totalsRowShown="0" dataDxfId="66">
  <autoFilter ref="A1:BL2" xr:uid="{7F74DAD6-654F-4A9F-9CDD-8329F0F6B02D}"/>
  <tableColumns count="64">
    <tableColumn id="1" xr3:uid="{3D2EB4E0-7438-4FDD-95D8-0F806D6C92CC}" name="授免一括申請" dataDxfId="65"/>
    <tableColumn id="2" xr3:uid="{C75DDDA1-B177-46E7-8E2D-505C0BDE5A68}" name="学籍番号" dataDxfId="64"/>
    <tableColumn id="3" xr3:uid="{94EC0177-0681-4107-B7C6-06A2D7D2FB48}" name="氏名" dataDxfId="63">
      <calculatedColumnFormula>様式1!C12</calculatedColumnFormula>
    </tableColumn>
    <tableColumn id="4" xr3:uid="{CA0083D3-0955-401C-A3E6-C0516D7E5C96}" name="学科・専攻" dataDxfId="62">
      <calculatedColumnFormula>様式1!C11</calculatedColumnFormula>
    </tableColumn>
    <tableColumn id="5" xr3:uid="{BA826977-0D86-4AAC-B32D-A7CAB37D7CDB}" name="学年" dataDxfId="61">
      <calculatedColumnFormula>様式1!J11</calculatedColumnFormula>
    </tableColumn>
    <tableColumn id="6" xr3:uid="{8811F333-277E-4D11-8FED-9C151DDB1150}" name="世帯人数" dataDxfId="60">
      <calculatedColumnFormula>様式2!D12</calculatedColumnFormula>
    </tableColumn>
    <tableColumn id="7" xr3:uid="{01C122E9-67CD-43DE-848B-ACF07B627814}" name="申請区分" dataDxfId="59">
      <calculatedColumnFormula>_xlfn.XLOOKUP(様式1!E16,マスターデータ!B21:B22,マスターデータ!A21:A22)</calculatedColumnFormula>
    </tableColumn>
    <tableColumn id="8" xr3:uid="{26D23EFA-7BC0-4C2A-BB9D-2A6D716E64A0}" name="通学区分" dataDxfId="58">
      <calculatedColumnFormula>_xlfn.XLOOKUP(様式1_家庭状況!O16,マスターデータ!B61,マスターデータ!A61)</calculatedColumnFormula>
    </tableColumn>
    <tableColumn id="9" xr3:uid="{6C036E2E-C069-445D-9D3A-B8184EA5C9CF}" name="母子・父子世帯" dataDxfId="57"/>
    <tableColumn id="10" xr3:uid="{481437E7-79FC-4855-8EA1-F835372DC424}" name="大規模災害被災" dataDxfId="56"/>
    <tableColumn id="11" xr3:uid="{005DE0EF-6019-4F1E-A0CF-AE823FEF8793}" name="続柄1" dataDxfId="55">
      <calculatedColumnFormula>IF(家計状況集計シート!E2="","",家計状況集計シート!E2)</calculatedColumnFormula>
    </tableColumn>
    <tableColumn id="12" xr3:uid="{3C0E0CFF-E21B-4FC5-9268-2063C15A6FC3}" name="収入種別1" dataDxfId="54">
      <calculatedColumnFormula>IF(家計状況集計シート!F2="","",家計状況集計シート!F2)</calculatedColumnFormula>
    </tableColumn>
    <tableColumn id="13" xr3:uid="{9983B8B4-EF89-4D79-826D-F22E42EB547B}" name="収入金額1" dataDxfId="53">
      <calculatedColumnFormula>IF(家計状況集計シート!G2="","",家計状況集計シート!G2)</calculatedColumnFormula>
    </tableColumn>
    <tableColumn id="14" xr3:uid="{EBF14EDE-20F6-459F-A753-0A33157465A8}" name="続柄2" dataDxfId="52">
      <calculatedColumnFormula>IF(家計状況集計シート!E3="","",家計状況集計シート!E3)</calculatedColumnFormula>
    </tableColumn>
    <tableColumn id="15" xr3:uid="{371D81C8-CE51-4133-85A9-73BFAFA21E39}" name="収入種別2" dataDxfId="51">
      <calculatedColumnFormula>IF(家計状況集計シート!F3="","",家計状況集計シート!F3)</calculatedColumnFormula>
    </tableColumn>
    <tableColumn id="16" xr3:uid="{160D04B8-B82E-448A-A8C6-D09A65D897E7}" name="収入金額2" dataDxfId="50">
      <calculatedColumnFormula>IF(家計状況集計シート!G3="","",家計状況集計シート!G3)</calculatedColumnFormula>
    </tableColumn>
    <tableColumn id="17" xr3:uid="{D601DE0A-7CCE-41D0-B70B-A5637D5CE489}" name="続柄3" dataDxfId="49">
      <calculatedColumnFormula>IF(家計状況集計シート!E4="","",家計状況集計シート!E4)</calculatedColumnFormula>
    </tableColumn>
    <tableColumn id="18" xr3:uid="{7F6E99CD-170B-4479-A3CA-DBB7AF90F6E8}" name="収入種別3" dataDxfId="48">
      <calculatedColumnFormula>IF(家計状況集計シート!F4="","",家計状況集計シート!F4)</calculatedColumnFormula>
    </tableColumn>
    <tableColumn id="19" xr3:uid="{F0FE8762-7467-4EC5-A5CF-E05C0EB9B7F7}" name="収入金額3" dataDxfId="47">
      <calculatedColumnFormula>IF(家計状況集計シート!G4="","",家計状況集計シート!G4)</calculatedColumnFormula>
    </tableColumn>
    <tableColumn id="20" xr3:uid="{E8BC0E64-90AB-442D-8D88-B60AC8E8BEE3}" name="続柄4" dataDxfId="46"/>
    <tableColumn id="21" xr3:uid="{3FF3AFC6-00E6-4162-9371-912D9F715F24}" name="収入種別4" dataDxfId="45"/>
    <tableColumn id="22" xr3:uid="{C2EF7193-9F4E-4C83-916E-1DFD665DA430}" name="収入金額4" dataDxfId="44"/>
    <tableColumn id="23" xr3:uid="{CE0F85B6-6F90-4234-9E46-6CF2AD6B996F}" name="続柄5" dataDxfId="43"/>
    <tableColumn id="24" xr3:uid="{03138B21-A361-4E07-B52A-6C71293A0163}" name="収入種別5" dataDxfId="42"/>
    <tableColumn id="25" xr3:uid="{560099C8-82E9-468E-8DF3-A451B2ECC7A6}" name="収入金額5" dataDxfId="41"/>
    <tableColumn id="26" xr3:uid="{E9E48C51-6E95-40C1-A470-54616BBD226A}" name="続柄6" dataDxfId="40"/>
    <tableColumn id="27" xr3:uid="{A705801D-B306-49EF-83AD-40B41FDA81B4}" name="収入種別6" dataDxfId="39"/>
    <tableColumn id="28" xr3:uid="{E3BFD2F5-EFC0-4C48-B3C7-E67F6791A6C6}" name="収入金額6" dataDxfId="38"/>
    <tableColumn id="29" xr3:uid="{2829D292-0B13-49CF-BACC-4F14F58BAD45}" name="就学者1" dataDxfId="37">
      <calculatedColumnFormula>IF(様式1_家庭状況!E17="","",様式1_家庭状況!E17)</calculatedColumnFormula>
    </tableColumn>
    <tableColumn id="30" xr3:uid="{8DC4B464-A670-4BC0-A137-180D019836E6}" name="通学区分1" dataDxfId="36">
      <calculatedColumnFormula>_xlfn.XLOOKUP(様式1_家庭状況!O17,マスターデータ!B61,マスターデータ!A61,"",0)</calculatedColumnFormula>
    </tableColumn>
    <tableColumn id="31" xr3:uid="{06F8AC9A-48CE-4501-8EB3-B46F034E767E}" name="設置区分1" dataDxfId="35">
      <calculatedColumnFormula>IF(様式1_家庭状況!I17="","",様式1_家庭状況!I17)</calculatedColumnFormula>
    </tableColumn>
    <tableColumn id="32" xr3:uid="{B100C48C-C254-4538-9BA3-B91DF6383D2F}" name="学校区分1" dataDxfId="34">
      <calculatedColumnFormula>IF(様式1_家庭状況!M17="","",様式1_家庭状況!M17)</calculatedColumnFormula>
    </tableColumn>
    <tableColumn id="33" xr3:uid="{B706C367-26AC-4004-89D9-E32B6AFDD8F0}" name="学年1" dataDxfId="33">
      <calculatedColumnFormula>IF(様式1_家庭状況!N17="","",様式1_家庭状況!N17)</calculatedColumnFormula>
    </tableColumn>
    <tableColumn id="34" xr3:uid="{D99C52AC-ED25-4CE3-BA10-2B3FE8886EBC}" name="就学者2" dataDxfId="32">
      <calculatedColumnFormula>IF(様式1_家庭状況!E18="","",様式1_家庭状況!E18)</calculatedColumnFormula>
    </tableColumn>
    <tableColumn id="35" xr3:uid="{1038651C-C821-4D27-8E80-55DC4C7AA345}" name="通学区分2" dataDxfId="31">
      <calculatedColumnFormula>_xlfn.XLOOKUP(様式1_家庭状況!O18,マスターデータ!B61,マスターデータ!A61,"",0)</calculatedColumnFormula>
    </tableColumn>
    <tableColumn id="36" xr3:uid="{962186E0-4D59-4162-86EE-9307141147E5}" name="設置区分2" dataDxfId="30">
      <calculatedColumnFormula>IF(様式1_家庭状況!I18="","",様式1_家庭状況!I18)</calculatedColumnFormula>
    </tableColumn>
    <tableColumn id="37" xr3:uid="{2CED1B13-C5C2-4001-B8CF-24AB84A67EAE}" name="学校区分2" dataDxfId="29">
      <calculatedColumnFormula>IF(様式1_家庭状況!M18="","",様式1_家庭状況!M18)</calculatedColumnFormula>
    </tableColumn>
    <tableColumn id="38" xr3:uid="{8C498872-654D-49B6-8FB9-D745E7EC14E8}" name="学年2" dataDxfId="28">
      <calculatedColumnFormula>IF(様式1_家庭状況!N18="","",様式1_家庭状況!N18)</calculatedColumnFormula>
    </tableColumn>
    <tableColumn id="39" xr3:uid="{05F1A605-333F-41AC-86A9-1B99F3002CA5}" name="就学者3" dataDxfId="27">
      <calculatedColumnFormula>IF(様式1_家庭状況!E19="","",様式1_家庭状況!E19)</calculatedColumnFormula>
    </tableColumn>
    <tableColumn id="40" xr3:uid="{C59E9F17-77B6-438B-8D81-ECD2667A40A1}" name="通学区分3" dataDxfId="26">
      <calculatedColumnFormula>_xlfn.XLOOKUP(様式1_家庭状況!O19,マスターデータ!B61,マスターデータ!A61,"",0)</calculatedColumnFormula>
    </tableColumn>
    <tableColumn id="41" xr3:uid="{6928BA3F-6E17-4950-981E-538D2BF5D138}" name="設置区分3" dataDxfId="25">
      <calculatedColumnFormula>IF(様式1_家庭状況!I19="","",様式1_家庭状況!I19)</calculatedColumnFormula>
    </tableColumn>
    <tableColumn id="42" xr3:uid="{884A4424-750A-401F-93D3-D7CEE969A045}" name="学校区分3" dataDxfId="24">
      <calculatedColumnFormula>IF(様式1_家庭状況!M19="","",様式1_家庭状況!M19)</calculatedColumnFormula>
    </tableColumn>
    <tableColumn id="43" xr3:uid="{B2F0CE3F-98C3-4AC7-AF26-932D5E12F4A8}" name="学年3" dataDxfId="23">
      <calculatedColumnFormula>IF(様式1_家庭状況!N19="","",様式1_家庭状況!N19)</calculatedColumnFormula>
    </tableColumn>
    <tableColumn id="44" xr3:uid="{B24BBC7F-A15A-43FA-8A9C-6EE22ACF2A24}" name="就学者4" dataDxfId="22">
      <calculatedColumnFormula>IF(様式1_家庭状況!E20="","",様式1_家庭状況!E20)</calculatedColumnFormula>
    </tableColumn>
    <tableColumn id="45" xr3:uid="{88DE2E9E-B887-40FA-9BF2-997EF839718E}" name="通学区分4" dataDxfId="21">
      <calculatedColumnFormula>_xlfn.XLOOKUP(様式1_家庭状況!O20,マスターデータ!B61,マスターデータ!A61,"",0)</calculatedColumnFormula>
    </tableColumn>
    <tableColumn id="46" xr3:uid="{B91ECBA8-ECB0-4A08-9C73-24E7CE55BA4B}" name="設置区分4" dataDxfId="20">
      <calculatedColumnFormula>IF(様式1_家庭状況!I20="","",様式1_家庭状況!I20)</calculatedColumnFormula>
    </tableColumn>
    <tableColumn id="47" xr3:uid="{55065DEA-4AFD-46EA-9FD6-3AEB26374332}" name="学校区分4" dataDxfId="19">
      <calculatedColumnFormula>IF(様式1_家庭状況!M20="","",様式1_家庭状況!M20)</calculatedColumnFormula>
    </tableColumn>
    <tableColumn id="48" xr3:uid="{D9F59860-6EAA-4FDF-AE31-ADA7EE2A0A8B}" name="学年4" dataDxfId="18">
      <calculatedColumnFormula>IF(様式1_家庭状況!N20="","",様式1_家庭状況!N20)</calculatedColumnFormula>
    </tableColumn>
    <tableColumn id="49" xr3:uid="{EC5011C7-AE7B-406D-B080-972ACC897257}" name="就学者5" dataDxfId="17">
      <calculatedColumnFormula>IF(様式1_家庭状況!E21="","",様式1_家庭状況!E21)</calculatedColumnFormula>
    </tableColumn>
    <tableColumn id="50" xr3:uid="{1E27B69F-2D6E-417D-A228-1FD5055B2B77}" name="通学区分5" dataDxfId="16">
      <calculatedColumnFormula>_xlfn.XLOOKUP(様式1_家庭状況!O21,マスターデータ!B61,マスターデータ!A61,"",0)</calculatedColumnFormula>
    </tableColumn>
    <tableColumn id="51" xr3:uid="{206940C2-7B98-49B3-91CD-432939D6C46F}" name="設置区分5" dataDxfId="15">
      <calculatedColumnFormula>IF(様式1_家庭状況!I21="","",様式1_家庭状況!I21)</calculatedColumnFormula>
    </tableColumn>
    <tableColumn id="52" xr3:uid="{2C39709E-EAB2-4A59-B504-A7F18245CCCF}" name="学校区分5" dataDxfId="14">
      <calculatedColumnFormula>IF(様式1_家庭状況!M21="","",様式1_家庭状況!M21)</calculatedColumnFormula>
    </tableColumn>
    <tableColumn id="53" xr3:uid="{7B535FB9-01EA-4EFB-B0E0-51987263E0A8}" name="学年5" dataDxfId="13">
      <calculatedColumnFormula>IF(様式1_家庭状況!N21="","",様式1_家庭状況!N21)</calculatedColumnFormula>
    </tableColumn>
    <tableColumn id="54" xr3:uid="{F692A7CB-3E79-4E93-9C71-56AB6E665163}" name="就学者6" dataDxfId="12">
      <calculatedColumnFormula>IF(様式1_家庭状況!E22="","",様式1_家庭状況!E22)</calculatedColumnFormula>
    </tableColumn>
    <tableColumn id="55" xr3:uid="{3AD7A0F3-1E29-4922-A48F-CA2FE76AE26A}" name="通学区分6" dataDxfId="11">
      <calculatedColumnFormula>_xlfn.XLOOKUP(様式1_家庭状況!O22,マスターデータ!B61,マスターデータ!A61,"",0)</calculatedColumnFormula>
    </tableColumn>
    <tableColumn id="56" xr3:uid="{0993DFA2-8EFA-44DF-B39B-9CA5F1CC79BF}" name="設置区分6" dataDxfId="10">
      <calculatedColumnFormula>IF(様式1_家庭状況!I22="","",様式1_家庭状況!I22)</calculatedColumnFormula>
    </tableColumn>
    <tableColumn id="57" xr3:uid="{7CC5F106-23E7-482C-879C-EB52A0BCAA65}" name="学校区分6" dataDxfId="9">
      <calculatedColumnFormula>IF(様式1_家庭状況!M22="","",様式1_家庭状況!M22)</calculatedColumnFormula>
    </tableColumn>
    <tableColumn id="58" xr3:uid="{A6E93748-1E89-48AA-B8CE-5E8D24A0F283}" name="学年6" dataDxfId="8">
      <calculatedColumnFormula>IF(様式1_家庭状況!N22="","",様式1_家庭状況!N22)</calculatedColumnFormula>
    </tableColumn>
    <tableColumn id="59" xr3:uid="{3F68592D-7DCE-4383-B5FC-ECB73DD01986}" name="家計支持者の単身赴任等に係る支出" dataDxfId="7"/>
    <tableColumn id="60" xr3:uid="{2F5439FB-2C37-46A3-8E2E-34C3D18783B6}" name="長期療=に係る支出" dataDxfId="6"/>
    <tableColumn id="61" xr3:uid="{6747B56C-F925-40C2-A601-D39B785E603D}" name="風水害等の被害額" dataDxfId="5"/>
    <tableColumn id="62" xr3:uid="{416D0135-BED9-4C46-BB59-384FE6306299}" name="障害者数" dataDxfId="4"/>
    <tableColumn id="63" xr3:uid="{457961A3-0580-4852-97D3-4F2831DEEDE6}" name="前後期区分" dataDxfId="3">
      <calculatedColumnFormula>マスターデータ!E2</calculatedColumnFormula>
    </tableColumn>
    <tableColumn id="64" xr3:uid="{2D0119A5-0BB1-42C3-9DB9-157E4D3E457E}" name="特記事項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F7D1C-3E59-4F3F-83C5-768BBE865730}">
  <sheetPr>
    <pageSetUpPr fitToPage="1"/>
  </sheetPr>
  <dimension ref="A1:M24"/>
  <sheetViews>
    <sheetView tabSelected="1" view="pageBreakPreview" zoomScale="85" zoomScaleNormal="100" zoomScaleSheetLayoutView="85" workbookViewId="0">
      <selection activeCell="K7" sqref="K7"/>
    </sheetView>
  </sheetViews>
  <sheetFormatPr defaultColWidth="8.6875" defaultRowHeight="12.75"/>
  <cols>
    <col min="1" max="16384" width="8.6875" style="1"/>
  </cols>
  <sheetData>
    <row r="1" spans="1:13" ht="16.25" customHeight="1">
      <c r="I1" s="94" t="s">
        <v>37</v>
      </c>
      <c r="J1" s="94"/>
      <c r="K1" s="94"/>
      <c r="L1" s="94"/>
    </row>
    <row r="2" spans="1:13" ht="45" customHeight="1">
      <c r="A2" s="99" t="s">
        <v>246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</row>
    <row r="3" spans="1:13" ht="16.25" customHeight="1"/>
    <row r="4" spans="1:13" ht="16.25" customHeight="1">
      <c r="I4" s="16" t="s">
        <v>60</v>
      </c>
      <c r="J4" s="80"/>
      <c r="K4" s="80"/>
      <c r="L4" s="80"/>
      <c r="M4" s="1" t="s">
        <v>38</v>
      </c>
    </row>
    <row r="5" spans="1:13" ht="16.25" customHeight="1">
      <c r="I5" s="17" t="s">
        <v>62</v>
      </c>
    </row>
    <row r="6" spans="1:13" ht="22.5" customHeight="1">
      <c r="A6" s="18" t="s">
        <v>0</v>
      </c>
    </row>
    <row r="7" spans="1:13" ht="16.25" customHeight="1">
      <c r="A7" s="19" t="s">
        <v>63</v>
      </c>
    </row>
    <row r="8" spans="1:13" ht="16.25" customHeight="1"/>
    <row r="9" spans="1:13" ht="16.25" customHeight="1">
      <c r="A9" s="1" t="s">
        <v>64</v>
      </c>
      <c r="B9" s="20"/>
      <c r="C9" s="20"/>
      <c r="D9" s="20"/>
      <c r="E9" s="21"/>
      <c r="F9" s="22"/>
      <c r="G9" s="22"/>
      <c r="H9" s="22"/>
      <c r="I9" s="23"/>
      <c r="J9" s="22"/>
      <c r="K9" s="22"/>
      <c r="L9" s="22"/>
    </row>
    <row r="10" spans="1:13" ht="34.5" customHeight="1">
      <c r="A10" s="89" t="s">
        <v>65</v>
      </c>
      <c r="B10" s="89"/>
      <c r="C10" s="100" t="s">
        <v>42</v>
      </c>
      <c r="D10" s="101"/>
      <c r="E10" s="67"/>
      <c r="F10" s="102" t="s">
        <v>72</v>
      </c>
      <c r="G10" s="103"/>
      <c r="H10" s="97" t="s">
        <v>238</v>
      </c>
      <c r="I10" s="98"/>
      <c r="J10" s="83"/>
      <c r="K10" s="84"/>
      <c r="L10" s="85"/>
    </row>
    <row r="11" spans="1:13" ht="34.5" customHeight="1">
      <c r="A11" s="89" t="s">
        <v>67</v>
      </c>
      <c r="B11" s="89"/>
      <c r="C11" s="86"/>
      <c r="D11" s="87"/>
      <c r="E11" s="87"/>
      <c r="F11" s="87"/>
      <c r="G11" s="88"/>
      <c r="H11" s="81" t="s">
        <v>66</v>
      </c>
      <c r="I11" s="82"/>
      <c r="J11" s="83"/>
      <c r="K11" s="84"/>
      <c r="L11" s="15" t="s">
        <v>71</v>
      </c>
    </row>
    <row r="12" spans="1:13" ht="34.5" customHeight="1">
      <c r="A12" s="89" t="s">
        <v>68</v>
      </c>
      <c r="B12" s="89"/>
      <c r="C12" s="86"/>
      <c r="D12" s="87"/>
      <c r="E12" s="87"/>
      <c r="F12" s="87"/>
      <c r="G12" s="87"/>
      <c r="H12" s="87"/>
      <c r="I12" s="87"/>
      <c r="J12" s="87"/>
      <c r="K12" s="87"/>
      <c r="L12" s="88"/>
    </row>
    <row r="13" spans="1:13" ht="34.5" customHeight="1">
      <c r="A13" s="89" t="s">
        <v>69</v>
      </c>
      <c r="B13" s="89"/>
      <c r="C13" s="86"/>
      <c r="D13" s="87"/>
      <c r="E13" s="87"/>
      <c r="F13" s="87"/>
      <c r="G13" s="87"/>
      <c r="H13" s="87"/>
      <c r="I13" s="87"/>
      <c r="J13" s="87"/>
      <c r="K13" s="87"/>
      <c r="L13" s="88"/>
    </row>
    <row r="14" spans="1:13" ht="34.5" customHeight="1">
      <c r="A14" s="89" t="s">
        <v>70</v>
      </c>
      <c r="B14" s="89"/>
      <c r="C14" s="86"/>
      <c r="D14" s="87"/>
      <c r="E14" s="87"/>
      <c r="F14" s="87"/>
      <c r="G14" s="87"/>
      <c r="H14" s="87"/>
      <c r="I14" s="87"/>
      <c r="J14" s="87"/>
      <c r="K14" s="87"/>
      <c r="L14" s="88"/>
    </row>
    <row r="15" spans="1:13" ht="34.5" customHeight="1">
      <c r="A15" s="23"/>
      <c r="B15" s="20"/>
      <c r="C15" s="20"/>
      <c r="D15" s="20"/>
      <c r="E15" s="21"/>
      <c r="F15" s="22"/>
      <c r="G15" s="22"/>
      <c r="H15" s="22"/>
      <c r="I15" s="23"/>
      <c r="J15" s="22"/>
      <c r="K15" s="22"/>
      <c r="L15" s="22"/>
    </row>
    <row r="16" spans="1:13" ht="42" customHeight="1">
      <c r="A16" s="97" t="s">
        <v>247</v>
      </c>
      <c r="B16" s="105"/>
      <c r="C16" s="105"/>
      <c r="D16" s="98"/>
      <c r="E16" s="90"/>
      <c r="F16" s="91"/>
      <c r="G16" s="92"/>
      <c r="L16" s="22"/>
    </row>
    <row r="17" spans="1:12" ht="16.25" customHeight="1"/>
    <row r="18" spans="1:12" ht="16.25" customHeight="1">
      <c r="A18" s="1" t="str">
        <f>TEXT(DATE(マスターデータ!B2,4,1),"ggge年度")&amp;"分入学料免除・徴収猶予"&amp;"について、関係書類を添えて申請します。"</f>
        <v>令和8年度分入学料免除・徴収猶予について、関係書類を添えて申請します。</v>
      </c>
    </row>
    <row r="19" spans="1:12" ht="32.1" customHeight="1">
      <c r="A19" s="104" t="s">
        <v>103</v>
      </c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ht="60" customHeight="1">
      <c r="A20" s="95" t="str">
        <f>"I am applying for the exemption and deferral of the admission fee for the "
&amp;マスターデータ!B2
&amp;" academic year,"
&amp;_xlfn._LONGTEXT(" I am enclosing all the required documents. I certify that the information provided in this application is true and accurate. I understand that if any information provided in this application is found to be incorrect, the exemption or deferral may be revo","ked and I may be required to pay the full amount.")</f>
        <v>I am applying for the exemption and deferral of the admission fee for the 2026 academic year, I am enclosing all the required documents. I certify that the information provided in this application is true and accurate. I understand that if any information provided in this application is found to be incorrect, the exemption or deferral may be revoked and I may be required to pay the full amount.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</row>
    <row r="21" spans="1:12" ht="16.25" customHeight="1"/>
    <row r="22" spans="1:12" ht="16.25" customHeight="1">
      <c r="A22" s="1" t="s">
        <v>257</v>
      </c>
    </row>
    <row r="23" spans="1:12" ht="24" customHeight="1">
      <c r="A23" s="93" t="s">
        <v>258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</row>
    <row r="24" spans="1:12" ht="250.05" customHeight="1">
      <c r="A24" s="77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9"/>
    </row>
  </sheetData>
  <sheetProtection algorithmName="SHA-512" hashValue="vfdoCwKQldge4KZdcO6EnYNRp8uybmMm634ls1ogQGw3HRCpuRC8ZcRV57A519mZ05qx59zzMQ45Zgi5yCGicw==" saltValue="NJGxy2FY1SwWsRexdXmVdg==" spinCount="100000" sheet="1" objects="1" scenarios="1"/>
  <mergeCells count="24">
    <mergeCell ref="I1:L1"/>
    <mergeCell ref="A20:L20"/>
    <mergeCell ref="A14:B14"/>
    <mergeCell ref="H10:I10"/>
    <mergeCell ref="C14:L14"/>
    <mergeCell ref="A2:L2"/>
    <mergeCell ref="C10:D10"/>
    <mergeCell ref="F10:G10"/>
    <mergeCell ref="A19:L19"/>
    <mergeCell ref="A16:D16"/>
    <mergeCell ref="A24:L24"/>
    <mergeCell ref="J4:L4"/>
    <mergeCell ref="H11:I11"/>
    <mergeCell ref="J10:L10"/>
    <mergeCell ref="C12:L12"/>
    <mergeCell ref="C11:G11"/>
    <mergeCell ref="C13:L13"/>
    <mergeCell ref="J11:K11"/>
    <mergeCell ref="A10:B10"/>
    <mergeCell ref="A11:B11"/>
    <mergeCell ref="A12:B12"/>
    <mergeCell ref="A13:B13"/>
    <mergeCell ref="E16:G16"/>
    <mergeCell ref="A23:L23"/>
  </mergeCells>
  <phoneticPr fontId="2"/>
  <printOptions horizontalCentered="1"/>
  <pageMargins left="0.78740157480314965" right="0.78740157480314965" top="0.59055118110236227" bottom="0.39370078740157483" header="0.31496062992125984" footer="0.31496062992125984"/>
  <pageSetup paperSize="9" scale="75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9A87757-6ADE-4C3A-B7E2-C7FFE4F41FBD}">
          <x14:formula1>
            <xm:f>マスターデータ!$A$12:$A$17</xm:f>
          </x14:formula1>
          <xm:sqref>C11:G11</xm:sqref>
        </x14:dataValidation>
        <x14:dataValidation type="list" allowBlank="1" showInputMessage="1" showErrorMessage="1" xr:uid="{57ED4A25-5F8B-4010-A627-709127F781DA}">
          <x14:formula1>
            <xm:f>マスターデータ!$A$7:$A$8</xm:f>
          </x14:formula1>
          <xm:sqref>C10:D10</xm:sqref>
        </x14:dataValidation>
        <x14:dataValidation type="list" allowBlank="1" showInputMessage="1" showErrorMessage="1" xr:uid="{181CB08D-C847-43E8-A88C-5FBAAB34657E}">
          <x14:formula1>
            <xm:f>マスターデータ!$B$21:$B$22</xm:f>
          </x14:formula1>
          <xm:sqref>E16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20A55-5FB4-4385-8FEF-F3F83452F853}">
  <sheetPr>
    <pageSetUpPr fitToPage="1"/>
  </sheetPr>
  <dimension ref="A1:P22"/>
  <sheetViews>
    <sheetView view="pageBreakPreview" zoomScale="85" zoomScaleNormal="100" zoomScaleSheetLayoutView="85" workbookViewId="0">
      <selection activeCell="O17" sqref="O17:P17"/>
    </sheetView>
  </sheetViews>
  <sheetFormatPr defaultColWidth="8.6875" defaultRowHeight="22.25" customHeight="1"/>
  <cols>
    <col min="1" max="1" width="3.375" style="1" bestFit="1" customWidth="1"/>
    <col min="2" max="2" width="3.1875" style="1" customWidth="1"/>
    <col min="3" max="3" width="4.6875" style="1" customWidth="1"/>
    <col min="4" max="4" width="3.1875" style="1" customWidth="1"/>
    <col min="5" max="5" width="7.6875" style="1" customWidth="1"/>
    <col min="6" max="7" width="8.6875" style="1" customWidth="1"/>
    <col min="8" max="8" width="5.1875" style="1" bestFit="1" customWidth="1"/>
    <col min="9" max="9" width="9.6875" style="1" customWidth="1"/>
    <col min="10" max="11" width="8.6875" style="1"/>
    <col min="12" max="12" width="4.6875" style="1" customWidth="1"/>
    <col min="13" max="13" width="10.6875" style="1" customWidth="1"/>
    <col min="14" max="14" width="5.875" style="1" bestFit="1" customWidth="1"/>
    <col min="15" max="16384" width="8.6875" style="1"/>
  </cols>
  <sheetData>
    <row r="1" spans="1:16" ht="16.25" customHeight="1">
      <c r="P1" s="14" t="s">
        <v>37</v>
      </c>
    </row>
    <row r="2" spans="1:16" ht="25.5">
      <c r="A2" s="99" t="s">
        <v>61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</row>
    <row r="4" spans="1:16" ht="22.25" customHeight="1">
      <c r="A4" s="97" t="s">
        <v>39</v>
      </c>
      <c r="B4" s="105"/>
      <c r="C4" s="105"/>
      <c r="D4" s="105"/>
      <c r="E4" s="98"/>
      <c r="F4" s="128" t="str">
        <f>様式1!C10</f>
        <v>令和</v>
      </c>
      <c r="G4" s="129"/>
      <c r="H4" s="25" t="str">
        <f>IF(様式1!E10="","-",様式1!E10)</f>
        <v>-</v>
      </c>
      <c r="I4" s="102" t="s">
        <v>43</v>
      </c>
      <c r="J4" s="103"/>
      <c r="K4" s="81" t="s">
        <v>239</v>
      </c>
      <c r="L4" s="127"/>
      <c r="M4" s="82"/>
      <c r="N4" s="97" t="str">
        <f>IF(様式1!J10="","-",様式1!J10)</f>
        <v>-</v>
      </c>
      <c r="O4" s="105"/>
      <c r="P4" s="98"/>
    </row>
    <row r="5" spans="1:16" ht="22.25" customHeight="1">
      <c r="A5" s="97" t="s">
        <v>40</v>
      </c>
      <c r="B5" s="105"/>
      <c r="C5" s="105"/>
      <c r="D5" s="105"/>
      <c r="E5" s="98"/>
      <c r="F5" s="124" t="str">
        <f>IF(様式1!C11="","-",様式1!C11)</f>
        <v>-</v>
      </c>
      <c r="G5" s="125"/>
      <c r="H5" s="125"/>
      <c r="I5" s="125"/>
      <c r="J5" s="126"/>
      <c r="K5" s="81" t="s">
        <v>44</v>
      </c>
      <c r="L5" s="127"/>
      <c r="M5" s="82"/>
      <c r="N5" s="97" t="str">
        <f>IF(様式1!J11="","-",様式1!J11)</f>
        <v>-</v>
      </c>
      <c r="O5" s="105"/>
      <c r="P5" s="15" t="s">
        <v>45</v>
      </c>
    </row>
    <row r="6" spans="1:16" ht="22.25" customHeight="1">
      <c r="A6" s="97" t="s">
        <v>41</v>
      </c>
      <c r="B6" s="105"/>
      <c r="C6" s="105"/>
      <c r="D6" s="105"/>
      <c r="E6" s="98"/>
      <c r="F6" s="124" t="str">
        <f>IF(様式1!C12="","-",様式1!C12)</f>
        <v>-</v>
      </c>
      <c r="G6" s="125"/>
      <c r="H6" s="125"/>
      <c r="I6" s="125"/>
      <c r="J6" s="125"/>
      <c r="K6" s="125"/>
      <c r="L6" s="125"/>
      <c r="M6" s="125"/>
      <c r="N6" s="125"/>
      <c r="O6" s="125"/>
      <c r="P6" s="126"/>
    </row>
    <row r="7" spans="1:16" ht="22.25" customHeight="1">
      <c r="A7" s="23"/>
      <c r="B7" s="20"/>
      <c r="C7" s="20"/>
      <c r="D7" s="20"/>
      <c r="E7" s="21"/>
      <c r="F7" s="21"/>
      <c r="G7" s="22"/>
      <c r="H7" s="22"/>
      <c r="I7" s="22"/>
      <c r="J7" s="22"/>
      <c r="K7" s="22"/>
      <c r="L7" s="22"/>
      <c r="M7" s="23"/>
      <c r="N7" s="22"/>
      <c r="O7" s="22"/>
      <c r="P7" s="22"/>
    </row>
    <row r="8" spans="1:16" ht="36.75">
      <c r="A8" s="114" t="s">
        <v>83</v>
      </c>
      <c r="B8" s="118" t="s">
        <v>36</v>
      </c>
      <c r="C8" s="122" t="s">
        <v>89</v>
      </c>
      <c r="D8" s="120" t="s">
        <v>91</v>
      </c>
      <c r="E8" s="24" t="s">
        <v>73</v>
      </c>
      <c r="F8" s="89" t="s">
        <v>74</v>
      </c>
      <c r="G8" s="89"/>
      <c r="H8" s="24" t="s">
        <v>75</v>
      </c>
      <c r="I8" s="24" t="s">
        <v>76</v>
      </c>
      <c r="J8" s="89" t="s">
        <v>77</v>
      </c>
      <c r="K8" s="89"/>
      <c r="L8" s="89"/>
      <c r="M8" s="89"/>
      <c r="N8" s="89"/>
      <c r="O8" s="89"/>
      <c r="P8" s="89"/>
    </row>
    <row r="9" spans="1:16" ht="22.25" customHeight="1">
      <c r="A9" s="115"/>
      <c r="B9" s="119"/>
      <c r="C9" s="123"/>
      <c r="D9" s="121"/>
      <c r="E9" s="26" t="s">
        <v>78</v>
      </c>
      <c r="F9" s="109"/>
      <c r="G9" s="110"/>
      <c r="H9" s="6"/>
      <c r="I9" s="6"/>
      <c r="J9" s="90"/>
      <c r="K9" s="91"/>
      <c r="L9" s="91"/>
      <c r="M9" s="91"/>
      <c r="N9" s="106" t="s">
        <v>85</v>
      </c>
      <c r="O9" s="106"/>
      <c r="P9" s="107"/>
    </row>
    <row r="10" spans="1:16" ht="22.25" customHeight="1">
      <c r="A10" s="115"/>
      <c r="B10" s="119"/>
      <c r="C10" s="123"/>
      <c r="D10" s="121"/>
      <c r="E10" s="26" t="s">
        <v>79</v>
      </c>
      <c r="F10" s="109"/>
      <c r="G10" s="110"/>
      <c r="H10" s="6"/>
      <c r="I10" s="6"/>
      <c r="J10" s="90"/>
      <c r="K10" s="91"/>
      <c r="L10" s="91"/>
      <c r="M10" s="91"/>
      <c r="N10" s="106" t="s">
        <v>85</v>
      </c>
      <c r="O10" s="106"/>
      <c r="P10" s="107"/>
    </row>
    <row r="11" spans="1:16" ht="22.25" customHeight="1">
      <c r="A11" s="115"/>
      <c r="B11" s="119"/>
      <c r="C11" s="123"/>
      <c r="D11" s="121"/>
      <c r="E11" s="6"/>
      <c r="F11" s="109"/>
      <c r="G11" s="110"/>
      <c r="H11" s="6"/>
      <c r="I11" s="6"/>
      <c r="J11" s="90"/>
      <c r="K11" s="91"/>
      <c r="L11" s="91"/>
      <c r="M11" s="91"/>
      <c r="N11" s="106" t="s">
        <v>85</v>
      </c>
      <c r="O11" s="106"/>
      <c r="P11" s="107"/>
    </row>
    <row r="12" spans="1:16" ht="22.25" customHeight="1">
      <c r="A12" s="115"/>
      <c r="B12" s="119"/>
      <c r="C12" s="123"/>
      <c r="D12" s="121"/>
      <c r="E12" s="6"/>
      <c r="F12" s="109"/>
      <c r="G12" s="110"/>
      <c r="H12" s="6"/>
      <c r="I12" s="6"/>
      <c r="J12" s="90"/>
      <c r="K12" s="91"/>
      <c r="L12" s="91"/>
      <c r="M12" s="91"/>
      <c r="N12" s="106" t="s">
        <v>85</v>
      </c>
      <c r="O12" s="106"/>
      <c r="P12" s="107"/>
    </row>
    <row r="13" spans="1:16" ht="22.25" customHeight="1">
      <c r="A13" s="115"/>
      <c r="B13" s="119"/>
      <c r="C13" s="123"/>
      <c r="D13" s="121"/>
      <c r="E13" s="6"/>
      <c r="F13" s="109"/>
      <c r="G13" s="110"/>
      <c r="H13" s="6"/>
      <c r="I13" s="6"/>
      <c r="J13" s="90"/>
      <c r="K13" s="91"/>
      <c r="L13" s="91"/>
      <c r="M13" s="91"/>
      <c r="N13" s="106" t="s">
        <v>85</v>
      </c>
      <c r="O13" s="106"/>
      <c r="P13" s="107"/>
    </row>
    <row r="14" spans="1:16" ht="22.25" customHeight="1">
      <c r="A14" s="115"/>
      <c r="B14" s="119"/>
      <c r="C14" s="123"/>
      <c r="D14" s="121"/>
      <c r="E14" s="6"/>
      <c r="F14" s="109"/>
      <c r="G14" s="110"/>
      <c r="H14" s="6"/>
      <c r="I14" s="6"/>
      <c r="J14" s="90"/>
      <c r="K14" s="91"/>
      <c r="L14" s="91"/>
      <c r="M14" s="91"/>
      <c r="N14" s="106" t="s">
        <v>85</v>
      </c>
      <c r="O14" s="106"/>
      <c r="P14" s="107"/>
    </row>
    <row r="15" spans="1:16" ht="36.75">
      <c r="A15" s="115"/>
      <c r="B15" s="119"/>
      <c r="C15" s="122" t="s">
        <v>90</v>
      </c>
      <c r="D15" s="120" t="s">
        <v>88</v>
      </c>
      <c r="E15" s="24" t="s">
        <v>73</v>
      </c>
      <c r="F15" s="89" t="s">
        <v>74</v>
      </c>
      <c r="G15" s="89"/>
      <c r="H15" s="24" t="s">
        <v>75</v>
      </c>
      <c r="I15" s="89" t="s">
        <v>81</v>
      </c>
      <c r="J15" s="89"/>
      <c r="K15" s="89"/>
      <c r="L15" s="89"/>
      <c r="M15" s="89"/>
      <c r="N15" s="24" t="s">
        <v>66</v>
      </c>
      <c r="O15" s="89" t="s">
        <v>82</v>
      </c>
      <c r="P15" s="89"/>
    </row>
    <row r="16" spans="1:16" ht="22.25" customHeight="1">
      <c r="A16" s="115"/>
      <c r="B16" s="119"/>
      <c r="C16" s="123"/>
      <c r="D16" s="121"/>
      <c r="E16" s="26" t="s">
        <v>80</v>
      </c>
      <c r="F16" s="116" t="str">
        <f>IF(様式1!C12="","-",様式1!C12)</f>
        <v>-</v>
      </c>
      <c r="G16" s="117"/>
      <c r="H16" s="6"/>
      <c r="I16" s="27" t="s">
        <v>84</v>
      </c>
      <c r="J16" s="111" t="s">
        <v>100</v>
      </c>
      <c r="K16" s="112"/>
      <c r="L16" s="113"/>
      <c r="M16" s="28" t="s">
        <v>101</v>
      </c>
      <c r="N16" s="26" t="str">
        <f>IF(様式1!J11="","-",様式1!J11)</f>
        <v>-</v>
      </c>
      <c r="O16" s="97" t="s">
        <v>87</v>
      </c>
      <c r="P16" s="98"/>
    </row>
    <row r="17" spans="1:16" ht="22.25" customHeight="1">
      <c r="A17" s="115"/>
      <c r="B17" s="119"/>
      <c r="C17" s="123"/>
      <c r="D17" s="121"/>
      <c r="E17" s="6"/>
      <c r="F17" s="109"/>
      <c r="G17" s="110"/>
      <c r="H17" s="6"/>
      <c r="I17" s="7"/>
      <c r="J17" s="108"/>
      <c r="K17" s="108"/>
      <c r="L17" s="108"/>
      <c r="M17" s="8"/>
      <c r="N17" s="6"/>
      <c r="O17" s="83"/>
      <c r="P17" s="85"/>
    </row>
    <row r="18" spans="1:16" ht="22.25" customHeight="1">
      <c r="A18" s="115"/>
      <c r="B18" s="119"/>
      <c r="C18" s="123"/>
      <c r="D18" s="121"/>
      <c r="E18" s="6"/>
      <c r="F18" s="109"/>
      <c r="G18" s="110"/>
      <c r="H18" s="6"/>
      <c r="I18" s="7"/>
      <c r="J18" s="108"/>
      <c r="K18" s="108"/>
      <c r="L18" s="108"/>
      <c r="M18" s="8"/>
      <c r="N18" s="6"/>
      <c r="O18" s="83"/>
      <c r="P18" s="85"/>
    </row>
    <row r="19" spans="1:16" ht="22.25" customHeight="1">
      <c r="A19" s="115"/>
      <c r="B19" s="119"/>
      <c r="C19" s="123"/>
      <c r="D19" s="121"/>
      <c r="E19" s="6"/>
      <c r="F19" s="109"/>
      <c r="G19" s="110"/>
      <c r="H19" s="6"/>
      <c r="I19" s="7"/>
      <c r="J19" s="108"/>
      <c r="K19" s="108"/>
      <c r="L19" s="108"/>
      <c r="M19" s="8"/>
      <c r="N19" s="6"/>
      <c r="O19" s="83"/>
      <c r="P19" s="85"/>
    </row>
    <row r="20" spans="1:16" ht="22.25" customHeight="1">
      <c r="A20" s="115"/>
      <c r="B20" s="119"/>
      <c r="C20" s="123"/>
      <c r="D20" s="121"/>
      <c r="E20" s="6"/>
      <c r="F20" s="109"/>
      <c r="G20" s="110"/>
      <c r="H20" s="6"/>
      <c r="I20" s="7"/>
      <c r="J20" s="108"/>
      <c r="K20" s="108"/>
      <c r="L20" s="108"/>
      <c r="M20" s="8"/>
      <c r="N20" s="6"/>
      <c r="O20" s="83"/>
      <c r="P20" s="85"/>
    </row>
    <row r="21" spans="1:16" ht="22.25" customHeight="1">
      <c r="A21" s="115"/>
      <c r="B21" s="119"/>
      <c r="C21" s="123"/>
      <c r="D21" s="121"/>
      <c r="E21" s="6"/>
      <c r="F21" s="109"/>
      <c r="G21" s="110"/>
      <c r="H21" s="6"/>
      <c r="I21" s="7"/>
      <c r="J21" s="108"/>
      <c r="K21" s="108"/>
      <c r="L21" s="108"/>
      <c r="M21" s="8"/>
      <c r="N21" s="6"/>
      <c r="O21" s="83"/>
      <c r="P21" s="85"/>
    </row>
    <row r="22" spans="1:16" ht="22.25" customHeight="1">
      <c r="A22" s="115"/>
      <c r="B22" s="119"/>
      <c r="C22" s="123"/>
      <c r="D22" s="121"/>
      <c r="E22" s="6"/>
      <c r="F22" s="109"/>
      <c r="G22" s="110"/>
      <c r="H22" s="6"/>
      <c r="I22" s="7"/>
      <c r="J22" s="108"/>
      <c r="K22" s="108"/>
      <c r="L22" s="108"/>
      <c r="M22" s="8"/>
      <c r="N22" s="6"/>
      <c r="O22" s="83"/>
      <c r="P22" s="85"/>
    </row>
  </sheetData>
  <sheetProtection algorithmName="SHA-512" hashValue="ET/9C+PLlotNkTe/bDCw+FGSyfeKBSAH1gQd1jHe/l27Q8NKXI4zm9XKe3oeBhr+g2X9y5skX6RxKElroF854g==" saltValue="Knu6fiCY7mvNLuCRsYZ9zg==" spinCount="100000" sheet="1" objects="1" scenarios="1"/>
  <mergeCells count="62">
    <mergeCell ref="C15:C22"/>
    <mergeCell ref="F8:G8"/>
    <mergeCell ref="J8:P8"/>
    <mergeCell ref="F15:G15"/>
    <mergeCell ref="A2:P2"/>
    <mergeCell ref="F5:J5"/>
    <mergeCell ref="K5:M5"/>
    <mergeCell ref="N5:O5"/>
    <mergeCell ref="F6:P6"/>
    <mergeCell ref="A5:E5"/>
    <mergeCell ref="A6:E6"/>
    <mergeCell ref="F4:G4"/>
    <mergeCell ref="I4:J4"/>
    <mergeCell ref="K4:M4"/>
    <mergeCell ref="N4:P4"/>
    <mergeCell ref="A4:E4"/>
    <mergeCell ref="O15:P15"/>
    <mergeCell ref="A8:A22"/>
    <mergeCell ref="F16:G16"/>
    <mergeCell ref="F17:G17"/>
    <mergeCell ref="F18:G18"/>
    <mergeCell ref="F19:G19"/>
    <mergeCell ref="F20:G20"/>
    <mergeCell ref="F21:G21"/>
    <mergeCell ref="F22:G22"/>
    <mergeCell ref="F9:G9"/>
    <mergeCell ref="F10:G10"/>
    <mergeCell ref="F11:G11"/>
    <mergeCell ref="B8:B22"/>
    <mergeCell ref="D8:D14"/>
    <mergeCell ref="D15:D22"/>
    <mergeCell ref="C8:C14"/>
    <mergeCell ref="F12:G12"/>
    <mergeCell ref="F13:G13"/>
    <mergeCell ref="F14:G14"/>
    <mergeCell ref="I15:M15"/>
    <mergeCell ref="J17:L17"/>
    <mergeCell ref="J16:L16"/>
    <mergeCell ref="J12:M12"/>
    <mergeCell ref="J18:L18"/>
    <mergeCell ref="J19:L19"/>
    <mergeCell ref="J20:L20"/>
    <mergeCell ref="J21:L21"/>
    <mergeCell ref="J22:L22"/>
    <mergeCell ref="O21:P21"/>
    <mergeCell ref="O22:P22"/>
    <mergeCell ref="O16:P16"/>
    <mergeCell ref="O17:P17"/>
    <mergeCell ref="O18:P18"/>
    <mergeCell ref="O19:P19"/>
    <mergeCell ref="O20:P20"/>
    <mergeCell ref="N12:P12"/>
    <mergeCell ref="J13:M13"/>
    <mergeCell ref="N13:P13"/>
    <mergeCell ref="J14:M14"/>
    <mergeCell ref="N14:P14"/>
    <mergeCell ref="N9:P9"/>
    <mergeCell ref="J9:M9"/>
    <mergeCell ref="J10:M10"/>
    <mergeCell ref="N10:P10"/>
    <mergeCell ref="J11:M11"/>
    <mergeCell ref="N11:P11"/>
  </mergeCells>
  <phoneticPr fontId="2"/>
  <conditionalFormatting sqref="H4 N4:N5 F5:F6">
    <cfRule type="expression" dxfId="1" priority="1">
      <formula>#REF!=""</formula>
    </cfRule>
  </conditionalFormatting>
  <dataValidations count="1">
    <dataValidation type="whole" operator="greaterThanOrEqual" allowBlank="1" showInputMessage="1" showErrorMessage="1" sqref="H9:H14 H16:H22 N17:N22" xr:uid="{D296A3FB-17FE-4FCE-B519-03ACCEC7F91A}">
      <formula1>0</formula1>
    </dataValidation>
  </dataValidations>
  <printOptions horizontalCentered="1"/>
  <pageMargins left="0.59055118110236227" right="0.59055118110236227" top="0.59055118110236227" bottom="0.39370078740157483" header="0.31496062992125984" footer="0.31496062992125984"/>
  <pageSetup paperSize="9" scale="75"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8D9CAE9D-886A-4041-AEDF-8281A1F83B37}">
          <x14:formula1>
            <xm:f>マスターデータ!$A$12:$A$17</xm:f>
          </x14:formula1>
          <xm:sqref>F5:J5</xm:sqref>
        </x14:dataValidation>
        <x14:dataValidation type="list" allowBlank="1" showInputMessage="1" showErrorMessage="1" xr:uid="{12D1341C-C3ED-4745-AC57-4C01C53A8524}">
          <x14:formula1>
            <xm:f>マスターデータ!$B$61:$B$62</xm:f>
          </x14:formula1>
          <xm:sqref>O16:P16</xm:sqref>
        </x14:dataValidation>
        <x14:dataValidation type="list" allowBlank="1" showInputMessage="1" showErrorMessage="1" xr:uid="{32251057-8EBD-4B11-9171-2B0376C49DEE}">
          <x14:formula1>
            <xm:f>マスターデータ!$A$42</xm:f>
          </x14:formula1>
          <xm:sqref>E17:E22</xm:sqref>
        </x14:dataValidation>
        <x14:dataValidation type="list" allowBlank="1" showInputMessage="1" showErrorMessage="1" xr:uid="{3BC51A3D-1E63-470D-A825-C4693B87BBB2}">
          <x14:formula1>
            <xm:f>マスターデータ!$A$46:$A$47</xm:f>
          </x14:formula1>
          <xm:sqref>I17:I22</xm:sqref>
        </x14:dataValidation>
        <x14:dataValidation type="list" allowBlank="1" showInputMessage="1" showErrorMessage="1" xr:uid="{3F0B7B66-2C3E-428A-A9A8-403FED36F5E0}">
          <x14:formula1>
            <xm:f>マスターデータ!$A$51:$A$57</xm:f>
          </x14:formula1>
          <xm:sqref>M17:M22</xm:sqref>
        </x14:dataValidation>
        <x14:dataValidation type="list" allowBlank="1" showInputMessage="1" showErrorMessage="1" xr:uid="{A64B0A52-F2C1-44DC-9C90-62A4361BFC60}">
          <x14:formula1>
            <xm:f>マスターデータ!$B$61</xm:f>
          </x14:formula1>
          <xm:sqref>O17:P22</xm:sqref>
        </x14:dataValidation>
        <x14:dataValidation type="list" allowBlank="1" showInputMessage="1" showErrorMessage="1" xr:uid="{26BE94F9-E1A2-430B-964C-DD33FEDA5B50}">
          <x14:formula1>
            <xm:f>マスターデータ!$A$40:$A$41</xm:f>
          </x14:formula1>
          <xm:sqref>E11:E14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05F90-E67E-4061-8B0B-8ED3E4922B54}">
  <sheetPr>
    <pageSetUpPr fitToPage="1"/>
  </sheetPr>
  <dimension ref="A1:L34"/>
  <sheetViews>
    <sheetView view="pageBreakPreview" zoomScale="85" zoomScaleNormal="100" zoomScaleSheetLayoutView="85" workbookViewId="0"/>
  </sheetViews>
  <sheetFormatPr defaultColWidth="8.6875" defaultRowHeight="12.75"/>
  <cols>
    <col min="1" max="16384" width="8.6875" style="1"/>
  </cols>
  <sheetData>
    <row r="1" spans="1:12" ht="16.25" customHeight="1">
      <c r="I1" s="94" t="s">
        <v>102</v>
      </c>
      <c r="J1" s="94"/>
      <c r="K1" s="94"/>
      <c r="L1" s="94"/>
    </row>
    <row r="2" spans="1:12" ht="45" customHeight="1">
      <c r="A2" s="99" t="s">
        <v>7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</row>
    <row r="3" spans="1:12" ht="16.25" customHeight="1">
      <c r="J3" s="162" t="str">
        <f>IF(様式1!J4="","-",様式1!J4)</f>
        <v>-</v>
      </c>
      <c r="K3" s="162"/>
      <c r="L3" s="162"/>
    </row>
    <row r="4" spans="1:12" ht="22.5" customHeight="1">
      <c r="A4" s="18" t="s">
        <v>0</v>
      </c>
    </row>
    <row r="5" spans="1:12" ht="16.25" customHeight="1"/>
    <row r="6" spans="1:12" ht="34.5" customHeight="1">
      <c r="A6" s="29" t="s">
        <v>240</v>
      </c>
      <c r="B6" s="161" t="str">
        <f>IF(様式1!J10="","-",様式1!J10)</f>
        <v>-</v>
      </c>
      <c r="C6" s="161"/>
      <c r="D6" s="161"/>
      <c r="E6" s="30" t="s">
        <v>6</v>
      </c>
      <c r="F6" s="97" t="str">
        <f>IF(様式1!C11="","-",様式1!C11)</f>
        <v>-</v>
      </c>
      <c r="G6" s="105"/>
      <c r="H6" s="98"/>
      <c r="I6" s="29" t="s">
        <v>8</v>
      </c>
      <c r="J6" s="97" t="str">
        <f>IF(様式1!C12="","-",様式1!C12)</f>
        <v>-</v>
      </c>
      <c r="K6" s="105"/>
      <c r="L6" s="98"/>
    </row>
    <row r="7" spans="1:12" ht="16.25" customHeight="1"/>
    <row r="8" spans="1:12" ht="16.25" customHeight="1">
      <c r="B8" s="1" t="s">
        <v>9</v>
      </c>
    </row>
    <row r="9" spans="1:12" ht="35.25" customHeight="1">
      <c r="B9" s="148" t="str">
        <f>"In connection with the application for entrance and tuition fee exemption, I hereby declare the income and expenditure per month for the fiscal year "&amp;マスターデータ!B2&amp;", as evidenced by the following documents."</f>
        <v>In connection with the application for entrance and tuition fee exemption, I hereby declare the income and expenditure per month for the fiscal year 2026, as evidenced by the following documents.</v>
      </c>
      <c r="C9" s="148"/>
      <c r="D9" s="148"/>
      <c r="E9" s="148"/>
      <c r="F9" s="148"/>
      <c r="G9" s="148"/>
      <c r="H9" s="148"/>
      <c r="I9" s="148"/>
      <c r="J9" s="148"/>
      <c r="K9" s="148"/>
    </row>
    <row r="10" spans="1:12" ht="21">
      <c r="F10" s="154" t="s">
        <v>1</v>
      </c>
      <c r="G10" s="154"/>
    </row>
    <row r="11" spans="1:12" ht="15.75" customHeight="1" thickBot="1">
      <c r="F11" s="31"/>
      <c r="G11" s="31"/>
    </row>
    <row r="12" spans="1:12" ht="33" customHeight="1" thickBot="1">
      <c r="B12" s="155" t="s">
        <v>10</v>
      </c>
      <c r="C12" s="156"/>
      <c r="D12" s="5">
        <v>1</v>
      </c>
      <c r="E12" s="20" t="s">
        <v>2</v>
      </c>
      <c r="F12" s="104" t="s">
        <v>11</v>
      </c>
      <c r="G12" s="104"/>
      <c r="H12" s="104"/>
      <c r="I12" s="104"/>
      <c r="J12" s="104"/>
      <c r="K12" s="104"/>
    </row>
    <row r="13" spans="1:12" ht="13.15" thickBot="1"/>
    <row r="14" spans="1:12" ht="21" customHeight="1">
      <c r="B14" s="157" t="s">
        <v>4</v>
      </c>
      <c r="C14" s="158"/>
      <c r="D14" s="158"/>
      <c r="E14" s="158"/>
      <c r="F14" s="159"/>
      <c r="G14" s="160" t="s">
        <v>5</v>
      </c>
      <c r="H14" s="158"/>
      <c r="I14" s="158"/>
      <c r="J14" s="158"/>
      <c r="K14" s="159"/>
    </row>
    <row r="15" spans="1:12" ht="40.25" customHeight="1">
      <c r="B15" s="150" t="s">
        <v>27</v>
      </c>
      <c r="C15" s="151"/>
      <c r="D15" s="133"/>
      <c r="E15" s="134"/>
      <c r="F15" s="32" t="s">
        <v>30</v>
      </c>
      <c r="G15" s="152" t="s">
        <v>13</v>
      </c>
      <c r="H15" s="153"/>
      <c r="I15" s="133"/>
      <c r="J15" s="134"/>
      <c r="K15" s="32" t="s">
        <v>30</v>
      </c>
    </row>
    <row r="16" spans="1:12" ht="40.25" customHeight="1">
      <c r="B16" s="150" t="s">
        <v>28</v>
      </c>
      <c r="C16" s="151"/>
      <c r="D16" s="133"/>
      <c r="E16" s="134"/>
      <c r="F16" s="32" t="s">
        <v>30</v>
      </c>
      <c r="G16" s="150" t="s">
        <v>14</v>
      </c>
      <c r="H16" s="151"/>
      <c r="I16" s="133"/>
      <c r="J16" s="134"/>
      <c r="K16" s="32" t="s">
        <v>30</v>
      </c>
    </row>
    <row r="17" spans="1:12" ht="40.25" customHeight="1">
      <c r="B17" s="150" t="s">
        <v>15</v>
      </c>
      <c r="C17" s="151"/>
      <c r="D17" s="133"/>
      <c r="E17" s="134"/>
      <c r="F17" s="32" t="s">
        <v>30</v>
      </c>
      <c r="G17" s="150" t="s">
        <v>16</v>
      </c>
      <c r="H17" s="151"/>
      <c r="I17" s="133"/>
      <c r="J17" s="134"/>
      <c r="K17" s="32" t="s">
        <v>30</v>
      </c>
    </row>
    <row r="18" spans="1:12" ht="40.25" customHeight="1">
      <c r="B18" s="150" t="s">
        <v>17</v>
      </c>
      <c r="C18" s="151"/>
      <c r="D18" s="133"/>
      <c r="E18" s="134"/>
      <c r="F18" s="32" t="s">
        <v>30</v>
      </c>
      <c r="G18" s="150" t="s">
        <v>18</v>
      </c>
      <c r="H18" s="151"/>
      <c r="I18" s="133"/>
      <c r="J18" s="134"/>
      <c r="K18" s="32" t="s">
        <v>30</v>
      </c>
    </row>
    <row r="19" spans="1:12" ht="40.25" customHeight="1">
      <c r="B19" s="150" t="s">
        <v>19</v>
      </c>
      <c r="C19" s="151"/>
      <c r="D19" s="133"/>
      <c r="E19" s="134"/>
      <c r="F19" s="32" t="s">
        <v>30</v>
      </c>
      <c r="G19" s="150" t="s">
        <v>20</v>
      </c>
      <c r="H19" s="151"/>
      <c r="I19" s="133"/>
      <c r="J19" s="134"/>
      <c r="K19" s="32" t="s">
        <v>30</v>
      </c>
    </row>
    <row r="20" spans="1:12" ht="40.25" customHeight="1">
      <c r="B20" s="150" t="s">
        <v>35</v>
      </c>
      <c r="C20" s="151"/>
      <c r="D20" s="133"/>
      <c r="E20" s="134"/>
      <c r="F20" s="32" t="s">
        <v>30</v>
      </c>
      <c r="G20" s="150" t="s">
        <v>21</v>
      </c>
      <c r="H20" s="151"/>
      <c r="I20" s="133"/>
      <c r="J20" s="134"/>
      <c r="K20" s="32" t="s">
        <v>30</v>
      </c>
    </row>
    <row r="21" spans="1:12" ht="40.25" customHeight="1">
      <c r="B21" s="150" t="s">
        <v>12</v>
      </c>
      <c r="C21" s="151"/>
      <c r="D21" s="133"/>
      <c r="E21" s="134"/>
      <c r="F21" s="32" t="s">
        <v>30</v>
      </c>
      <c r="G21" s="150" t="s">
        <v>22</v>
      </c>
      <c r="H21" s="151"/>
      <c r="I21" s="133"/>
      <c r="J21" s="134"/>
      <c r="K21" s="32" t="s">
        <v>30</v>
      </c>
    </row>
    <row r="22" spans="1:12" ht="40.25" customHeight="1">
      <c r="B22" s="150" t="s">
        <v>29</v>
      </c>
      <c r="C22" s="151"/>
      <c r="D22" s="133"/>
      <c r="E22" s="134"/>
      <c r="F22" s="32" t="s">
        <v>30</v>
      </c>
      <c r="G22" s="135" t="s">
        <v>33</v>
      </c>
      <c r="H22" s="92"/>
      <c r="I22" s="133"/>
      <c r="J22" s="134"/>
      <c r="K22" s="32" t="s">
        <v>30</v>
      </c>
    </row>
    <row r="23" spans="1:12" ht="40.25" customHeight="1">
      <c r="B23" s="131" t="s">
        <v>34</v>
      </c>
      <c r="C23" s="132"/>
      <c r="D23" s="133"/>
      <c r="E23" s="134"/>
      <c r="F23" s="32" t="s">
        <v>30</v>
      </c>
      <c r="G23" s="135" t="s">
        <v>33</v>
      </c>
      <c r="H23" s="92"/>
      <c r="I23" s="133"/>
      <c r="J23" s="134"/>
      <c r="K23" s="32" t="s">
        <v>30</v>
      </c>
    </row>
    <row r="24" spans="1:12" ht="40.25" customHeight="1" thickBot="1">
      <c r="B24" s="131" t="s">
        <v>34</v>
      </c>
      <c r="C24" s="132"/>
      <c r="D24" s="136"/>
      <c r="E24" s="137"/>
      <c r="F24" s="33" t="s">
        <v>30</v>
      </c>
      <c r="G24" s="131" t="s">
        <v>33</v>
      </c>
      <c r="H24" s="132"/>
      <c r="I24" s="136"/>
      <c r="J24" s="137"/>
      <c r="K24" s="33" t="s">
        <v>30</v>
      </c>
    </row>
    <row r="25" spans="1:12" ht="25.25" customHeight="1" thickTop="1">
      <c r="B25" s="138" t="s">
        <v>31</v>
      </c>
      <c r="C25" s="139"/>
      <c r="D25" s="140">
        <f>SUM(D15:E24)</f>
        <v>0</v>
      </c>
      <c r="E25" s="141"/>
      <c r="F25" s="34" t="s">
        <v>30</v>
      </c>
      <c r="G25" s="138" t="s">
        <v>32</v>
      </c>
      <c r="H25" s="139"/>
      <c r="I25" s="140">
        <f>SUM(I15:J24)</f>
        <v>0</v>
      </c>
      <c r="J25" s="141"/>
      <c r="K25" s="34" t="s">
        <v>30</v>
      </c>
    </row>
    <row r="26" spans="1:12" ht="25.25" customHeight="1" thickBot="1">
      <c r="B26" s="144" t="s">
        <v>110</v>
      </c>
      <c r="C26" s="145"/>
      <c r="D26" s="146">
        <f>D25*12</f>
        <v>0</v>
      </c>
      <c r="E26" s="147"/>
      <c r="F26" s="35" t="s">
        <v>30</v>
      </c>
      <c r="G26" s="144" t="s">
        <v>111</v>
      </c>
      <c r="H26" s="145"/>
      <c r="I26" s="146">
        <f>I25*12</f>
        <v>0</v>
      </c>
      <c r="J26" s="147"/>
      <c r="K26" s="35" t="s">
        <v>30</v>
      </c>
    </row>
    <row r="27" spans="1:12" ht="16.25" customHeight="1">
      <c r="B27" s="22"/>
      <c r="C27" s="20"/>
      <c r="D27" s="36" t="str">
        <f>IF(D25&lt;I25,"※エラー：収入より支出が多くなっています","")</f>
        <v/>
      </c>
      <c r="E27" s="37"/>
      <c r="F27" s="20"/>
      <c r="G27" s="22"/>
      <c r="H27" s="20"/>
      <c r="I27" s="37"/>
      <c r="J27" s="37"/>
      <c r="K27" s="20"/>
    </row>
    <row r="28" spans="1:12" ht="16.25" customHeight="1">
      <c r="B28" s="22"/>
      <c r="C28" s="20"/>
      <c r="D28" s="36" t="str">
        <f>IF(D25&lt;I25,"　Error: Expenses are greater than income.","")</f>
        <v/>
      </c>
      <c r="E28" s="37"/>
      <c r="F28" s="20"/>
      <c r="G28" s="22"/>
      <c r="H28" s="20"/>
      <c r="I28" s="37"/>
      <c r="J28" s="37"/>
      <c r="K28" s="20"/>
    </row>
    <row r="29" spans="1:12" ht="17" customHeight="1">
      <c r="A29" s="130" t="s">
        <v>3</v>
      </c>
      <c r="B29" s="142" t="str">
        <f>マスターデータ!B2&amp;"年度に受給が予定されている場合も記入すること。"</f>
        <v>2026年度に受給が予定されている場合も記入すること。</v>
      </c>
      <c r="C29" s="142"/>
      <c r="D29" s="142"/>
      <c r="E29" s="142"/>
      <c r="F29" s="142"/>
      <c r="G29" s="142"/>
      <c r="H29" s="142"/>
      <c r="I29" s="142"/>
      <c r="J29" s="142"/>
    </row>
    <row r="30" spans="1:12" ht="17" customHeight="1">
      <c r="A30" s="130"/>
      <c r="B30" s="148" t="str">
        <f>"If you are planning to receive benefits in fiscal year "&amp;マスターデータ!B2&amp;", please also fill out this form."</f>
        <v>If you are planning to receive benefits in fiscal year 2026, please also fill out this form.</v>
      </c>
      <c r="C30" s="149"/>
      <c r="D30" s="149"/>
      <c r="E30" s="149"/>
      <c r="F30" s="149"/>
      <c r="G30" s="149"/>
      <c r="H30" s="149"/>
      <c r="I30" s="149"/>
      <c r="J30" s="149"/>
    </row>
    <row r="31" spans="1:12" ht="34.5" customHeight="1">
      <c r="A31" s="38" t="s">
        <v>234</v>
      </c>
      <c r="B31" s="104" t="s">
        <v>23</v>
      </c>
      <c r="C31" s="104"/>
      <c r="D31" s="104"/>
      <c r="E31" s="104"/>
      <c r="F31" s="104"/>
      <c r="G31" s="104"/>
      <c r="H31" s="104"/>
      <c r="I31" s="104"/>
      <c r="J31" s="104"/>
      <c r="K31" s="104"/>
      <c r="L31" s="143"/>
    </row>
    <row r="32" spans="1:12" ht="34.5" customHeight="1">
      <c r="A32" s="38" t="s">
        <v>235</v>
      </c>
      <c r="B32" s="104" t="s">
        <v>24</v>
      </c>
      <c r="C32" s="104"/>
      <c r="D32" s="104"/>
      <c r="E32" s="104"/>
      <c r="F32" s="104"/>
      <c r="G32" s="104"/>
      <c r="H32" s="104"/>
      <c r="I32" s="104"/>
      <c r="J32" s="104"/>
    </row>
    <row r="33" spans="1:11" ht="34.5" customHeight="1">
      <c r="A33" s="38" t="s">
        <v>236</v>
      </c>
      <c r="B33" s="104" t="s">
        <v>25</v>
      </c>
      <c r="C33" s="104"/>
      <c r="D33" s="104"/>
      <c r="E33" s="104"/>
      <c r="F33" s="104"/>
      <c r="G33" s="104"/>
      <c r="H33" s="104"/>
      <c r="I33" s="104"/>
      <c r="J33" s="104"/>
      <c r="K33" s="104"/>
    </row>
    <row r="34" spans="1:11" ht="34.5" customHeight="1">
      <c r="A34" s="38" t="s">
        <v>237</v>
      </c>
      <c r="B34" s="104" t="s">
        <v>26</v>
      </c>
      <c r="C34" s="104"/>
      <c r="D34" s="104"/>
      <c r="E34" s="104"/>
      <c r="F34" s="104"/>
      <c r="G34" s="104"/>
      <c r="H34" s="104"/>
      <c r="I34" s="104"/>
      <c r="J34" s="104"/>
    </row>
  </sheetData>
  <sheetProtection algorithmName="SHA-512" hashValue="cMPhJnZWztp3VNgVfuUrEqPsERr+O9bEmzlXJUQ6i8sm7xakg23bP4Mh1O+6R1SMEuodaWf5g+XOCZyb/NhkrQ==" saltValue="jLAUMBke40p5zOq3yzX0gQ==" spinCount="100000" sheet="1" objects="1" scenarios="1"/>
  <mergeCells count="67">
    <mergeCell ref="I1:L1"/>
    <mergeCell ref="B6:D6"/>
    <mergeCell ref="F6:H6"/>
    <mergeCell ref="J6:L6"/>
    <mergeCell ref="B9:K9"/>
    <mergeCell ref="A2:L2"/>
    <mergeCell ref="J3:L3"/>
    <mergeCell ref="F10:G10"/>
    <mergeCell ref="B12:C12"/>
    <mergeCell ref="F12:K12"/>
    <mergeCell ref="B14:F14"/>
    <mergeCell ref="G14:K14"/>
    <mergeCell ref="B15:C15"/>
    <mergeCell ref="D15:E15"/>
    <mergeCell ref="G15:H15"/>
    <mergeCell ref="I15:J15"/>
    <mergeCell ref="B16:C16"/>
    <mergeCell ref="D16:E16"/>
    <mergeCell ref="G16:H16"/>
    <mergeCell ref="I16:J16"/>
    <mergeCell ref="B17:C17"/>
    <mergeCell ref="D17:E17"/>
    <mergeCell ref="G17:H17"/>
    <mergeCell ref="I17:J17"/>
    <mergeCell ref="B18:C18"/>
    <mergeCell ref="D18:E18"/>
    <mergeCell ref="G18:H18"/>
    <mergeCell ref="I18:J18"/>
    <mergeCell ref="B19:C19"/>
    <mergeCell ref="D19:E19"/>
    <mergeCell ref="G19:H19"/>
    <mergeCell ref="I19:J19"/>
    <mergeCell ref="B20:C20"/>
    <mergeCell ref="D20:E20"/>
    <mergeCell ref="G20:H20"/>
    <mergeCell ref="I20:J20"/>
    <mergeCell ref="I21:J21"/>
    <mergeCell ref="B22:C22"/>
    <mergeCell ref="D22:E22"/>
    <mergeCell ref="G22:H22"/>
    <mergeCell ref="I22:J22"/>
    <mergeCell ref="B21:C21"/>
    <mergeCell ref="D21:E21"/>
    <mergeCell ref="G21:H21"/>
    <mergeCell ref="B33:K33"/>
    <mergeCell ref="B34:J34"/>
    <mergeCell ref="B25:C25"/>
    <mergeCell ref="D25:E25"/>
    <mergeCell ref="G25:H25"/>
    <mergeCell ref="I25:J25"/>
    <mergeCell ref="B29:J29"/>
    <mergeCell ref="B31:L31"/>
    <mergeCell ref="B32:J32"/>
    <mergeCell ref="B26:C26"/>
    <mergeCell ref="D26:E26"/>
    <mergeCell ref="G26:H26"/>
    <mergeCell ref="I26:J26"/>
    <mergeCell ref="B30:J30"/>
    <mergeCell ref="A29:A30"/>
    <mergeCell ref="B23:C23"/>
    <mergeCell ref="D23:E23"/>
    <mergeCell ref="G23:H23"/>
    <mergeCell ref="I23:J23"/>
    <mergeCell ref="B24:C24"/>
    <mergeCell ref="D24:E24"/>
    <mergeCell ref="G24:H24"/>
    <mergeCell ref="I24:J24"/>
  </mergeCells>
  <phoneticPr fontId="2"/>
  <printOptions horizontalCentered="1"/>
  <pageMargins left="0.78740157480314965" right="0.78740157480314965" top="0.59055118110236227" bottom="0.39370078740157483" header="0.31496062992125984" footer="0.31496062992125984"/>
  <pageSetup paperSize="9" scale="75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0146B-05CC-4491-84CF-CDEF6527F843}">
  <dimension ref="A1"/>
  <sheetViews>
    <sheetView workbookViewId="0"/>
  </sheetViews>
  <sheetFormatPr defaultRowHeight="17.649999999999999"/>
  <sheetData/>
  <sheetProtection selectLockedCells="1"/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8579E-8CA4-4730-B798-E45D480392DC}">
  <dimension ref="A1:E62"/>
  <sheetViews>
    <sheetView workbookViewId="0"/>
  </sheetViews>
  <sheetFormatPr defaultColWidth="8.875" defaultRowHeight="10.5"/>
  <cols>
    <col min="1" max="1" width="19.625" style="2" bestFit="1" customWidth="1"/>
    <col min="2" max="2" width="36.8125" style="2" bestFit="1" customWidth="1"/>
    <col min="3" max="3" width="4.375" style="2" bestFit="1" customWidth="1"/>
    <col min="4" max="4" width="11.875" style="2" bestFit="1" customWidth="1"/>
    <col min="5" max="5" width="6" style="2" bestFit="1" customWidth="1"/>
    <col min="6" max="16384" width="8.875" style="2"/>
  </cols>
  <sheetData>
    <row r="1" spans="1:5">
      <c r="A1" s="4"/>
      <c r="B1" s="4" t="s">
        <v>104</v>
      </c>
      <c r="C1" s="4" t="s">
        <v>105</v>
      </c>
      <c r="D1" s="4" t="s">
        <v>106</v>
      </c>
      <c r="E1" s="4" t="s">
        <v>107</v>
      </c>
    </row>
    <row r="2" spans="1:5">
      <c r="A2" s="9" t="s">
        <v>108</v>
      </c>
      <c r="B2" s="10">
        <v>2026</v>
      </c>
      <c r="C2" s="10" t="s">
        <v>248</v>
      </c>
      <c r="D2" s="11" t="str">
        <f>TEXT(DATE(B2,4,1),"ggge年度")&amp;C2</f>
        <v>令和8年度前期</v>
      </c>
      <c r="E2" s="11" t="str">
        <f>TEXT(DATE(B2,4,1),"ge")&amp;C2</f>
        <v>R8前期</v>
      </c>
    </row>
    <row r="3" spans="1:5">
      <c r="A3" s="9" t="s">
        <v>109</v>
      </c>
      <c r="B3" s="12">
        <f>IF(C2="後期",B2,B2-1)</f>
        <v>2025</v>
      </c>
      <c r="C3" s="12" t="str">
        <f>IF(C2="前期","後期","前期")</f>
        <v>後期</v>
      </c>
      <c r="D3" s="11" t="str">
        <f>TEXT(DATE(B3,4,1),"ggge年度")&amp;C3</f>
        <v>令和7年度後期</v>
      </c>
      <c r="E3" s="13"/>
    </row>
    <row r="6" spans="1:5">
      <c r="A6" s="4" t="s">
        <v>58</v>
      </c>
    </row>
    <row r="7" spans="1:5">
      <c r="A7" s="3" t="s">
        <v>42</v>
      </c>
    </row>
    <row r="8" spans="1:5">
      <c r="A8" s="3"/>
    </row>
    <row r="11" spans="1:5">
      <c r="A11" s="4" t="s">
        <v>51</v>
      </c>
    </row>
    <row r="12" spans="1:5">
      <c r="A12" s="3" t="s">
        <v>46</v>
      </c>
    </row>
    <row r="13" spans="1:5">
      <c r="A13" s="3" t="s">
        <v>50</v>
      </c>
    </row>
    <row r="14" spans="1:5">
      <c r="A14" s="3" t="s">
        <v>47</v>
      </c>
    </row>
    <row r="15" spans="1:5">
      <c r="A15" s="3" t="s">
        <v>59</v>
      </c>
    </row>
    <row r="16" spans="1:5">
      <c r="A16" s="3" t="s">
        <v>48</v>
      </c>
    </row>
    <row r="17" spans="1:2">
      <c r="A17" s="3" t="s">
        <v>49</v>
      </c>
    </row>
    <row r="20" spans="1:2">
      <c r="A20" s="4" t="s">
        <v>52</v>
      </c>
      <c r="B20" s="4" t="s">
        <v>52</v>
      </c>
    </row>
    <row r="21" spans="1:2">
      <c r="A21" s="3" t="s">
        <v>95</v>
      </c>
      <c r="B21" s="3" t="s">
        <v>98</v>
      </c>
    </row>
    <row r="22" spans="1:2">
      <c r="A22" s="3" t="s">
        <v>96</v>
      </c>
      <c r="B22" s="3" t="s">
        <v>99</v>
      </c>
    </row>
    <row r="25" spans="1:2">
      <c r="A25" s="4" t="s">
        <v>52</v>
      </c>
      <c r="B25" s="4" t="s">
        <v>52</v>
      </c>
    </row>
    <row r="26" spans="1:2">
      <c r="A26" s="3" t="s">
        <v>241</v>
      </c>
      <c r="B26" s="3" t="s">
        <v>242</v>
      </c>
    </row>
    <row r="27" spans="1:2">
      <c r="A27" s="3" t="s">
        <v>95</v>
      </c>
      <c r="B27" s="3" t="s">
        <v>244</v>
      </c>
    </row>
    <row r="28" spans="1:2">
      <c r="A28" s="3" t="s">
        <v>96</v>
      </c>
      <c r="B28" s="3" t="s">
        <v>245</v>
      </c>
    </row>
    <row r="29" spans="1:2">
      <c r="A29" s="3" t="s">
        <v>97</v>
      </c>
      <c r="B29" s="3" t="s">
        <v>243</v>
      </c>
    </row>
    <row r="32" spans="1:2">
      <c r="A32" s="4" t="s">
        <v>57</v>
      </c>
    </row>
    <row r="33" spans="1:1">
      <c r="A33" s="3" t="s">
        <v>53</v>
      </c>
    </row>
    <row r="34" spans="1:1">
      <c r="A34" s="3" t="s">
        <v>54</v>
      </c>
    </row>
    <row r="35" spans="1:1">
      <c r="A35" s="3" t="s">
        <v>55</v>
      </c>
    </row>
    <row r="36" spans="1:1">
      <c r="A36" s="3" t="s">
        <v>56</v>
      </c>
    </row>
    <row r="39" spans="1:1">
      <c r="A39" s="4" t="s">
        <v>227</v>
      </c>
    </row>
    <row r="40" spans="1:1">
      <c r="A40" s="3" t="s">
        <v>228</v>
      </c>
    </row>
    <row r="41" spans="1:1">
      <c r="A41" s="3" t="s">
        <v>229</v>
      </c>
    </row>
    <row r="42" spans="1:1">
      <c r="A42" s="3" t="s">
        <v>233</v>
      </c>
    </row>
    <row r="45" spans="1:1">
      <c r="A45" s="4" t="s">
        <v>219</v>
      </c>
    </row>
    <row r="46" spans="1:1">
      <c r="A46" s="3" t="s">
        <v>220</v>
      </c>
    </row>
    <row r="47" spans="1:1">
      <c r="A47" s="3" t="s">
        <v>221</v>
      </c>
    </row>
    <row r="50" spans="1:2">
      <c r="A50" s="4" t="s">
        <v>222</v>
      </c>
    </row>
    <row r="51" spans="1:2">
      <c r="A51" s="3" t="s">
        <v>223</v>
      </c>
    </row>
    <row r="52" spans="1:2">
      <c r="A52" s="3" t="s">
        <v>224</v>
      </c>
    </row>
    <row r="53" spans="1:2">
      <c r="A53" s="3" t="s">
        <v>225</v>
      </c>
    </row>
    <row r="54" spans="1:2">
      <c r="A54" s="3" t="s">
        <v>226</v>
      </c>
    </row>
    <row r="55" spans="1:2">
      <c r="A55" s="3" t="s">
        <v>101</v>
      </c>
    </row>
    <row r="56" spans="1:2">
      <c r="A56" s="3" t="s">
        <v>249</v>
      </c>
    </row>
    <row r="57" spans="1:2">
      <c r="A57" s="30" t="s">
        <v>250</v>
      </c>
    </row>
    <row r="60" spans="1:2">
      <c r="A60" s="4" t="s">
        <v>92</v>
      </c>
      <c r="B60" s="4" t="s">
        <v>92</v>
      </c>
    </row>
    <row r="61" spans="1:2">
      <c r="A61" s="3" t="s">
        <v>93</v>
      </c>
      <c r="B61" s="3" t="s">
        <v>87</v>
      </c>
    </row>
    <row r="62" spans="1:2">
      <c r="A62" s="3" t="s">
        <v>94</v>
      </c>
      <c r="B62" s="3" t="s">
        <v>86</v>
      </c>
    </row>
  </sheetData>
  <phoneticPr fontId="2"/>
  <dataValidations count="1">
    <dataValidation type="list" allowBlank="1" showInputMessage="1" showErrorMessage="1" sqref="C2" xr:uid="{1006B49C-613F-4B36-9C5D-7A8594096FFF}">
      <formula1>"前期,後期"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972FA-A7A6-44C3-B082-219209BDB87F}">
  <dimension ref="A1:G4"/>
  <sheetViews>
    <sheetView workbookViewId="0"/>
  </sheetViews>
  <sheetFormatPr defaultColWidth="8.875" defaultRowHeight="10.5"/>
  <cols>
    <col min="1" max="1" width="4.1875" style="60" bestFit="1" customWidth="1"/>
    <col min="2" max="16384" width="8.875" style="60"/>
  </cols>
  <sheetData>
    <row r="1" spans="1:7">
      <c r="A1" s="64" t="s">
        <v>217</v>
      </c>
      <c r="B1" s="59" t="s">
        <v>218</v>
      </c>
      <c r="C1" s="62">
        <f>SUM(様式2!D15:E17)*12</f>
        <v>0</v>
      </c>
      <c r="E1" s="59" t="s">
        <v>227</v>
      </c>
      <c r="F1" s="59" t="s">
        <v>231</v>
      </c>
      <c r="G1" s="59" t="s">
        <v>232</v>
      </c>
    </row>
    <row r="2" spans="1:7">
      <c r="A2" s="64" t="s">
        <v>217</v>
      </c>
      <c r="B2" s="59" t="s">
        <v>230</v>
      </c>
      <c r="C2" s="62">
        <f>SUM(様式2!D19:E21)*12+SUM(様式2!D23:E24)*12</f>
        <v>0</v>
      </c>
      <c r="E2" s="63" t="e" cm="1" vm="1">
        <f t="array" ref="E2">_xlfn._xlws.FILTER(A1:C3,C1:C3&lt;&gt;0)</f>
        <v>#VALUE!</v>
      </c>
      <c r="F2" s="63"/>
      <c r="G2" s="63"/>
    </row>
    <row r="3" spans="1:7">
      <c r="A3" s="61" t="s">
        <v>229</v>
      </c>
      <c r="B3" s="59" t="s">
        <v>218</v>
      </c>
      <c r="C3" s="62">
        <f>様式2!D18*12</f>
        <v>0</v>
      </c>
      <c r="E3" s="63"/>
      <c r="F3" s="63"/>
      <c r="G3" s="63"/>
    </row>
    <row r="4" spans="1:7">
      <c r="E4" s="63"/>
      <c r="F4" s="63"/>
      <c r="G4" s="63"/>
    </row>
  </sheetData>
  <phoneticPr fontId="2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AD1A5-40D8-4FDF-BB0F-ED7994B1EBD3}">
  <dimension ref="A1:CQ42"/>
  <sheetViews>
    <sheetView zoomScale="70" zoomScaleNormal="70" workbookViewId="0"/>
  </sheetViews>
  <sheetFormatPr defaultRowHeight="17.649999999999999" outlineLevelRow="1" outlineLevelCol="1"/>
  <cols>
    <col min="1" max="1" width="10.6875" customWidth="1"/>
    <col min="2" max="2" width="11.375" customWidth="1"/>
    <col min="3" max="3" width="20.1875" customWidth="1"/>
    <col min="4" max="4" width="11.875" customWidth="1"/>
    <col min="5" max="5" width="17.1875" bestFit="1" customWidth="1"/>
    <col min="6" max="6" width="17.5" bestFit="1" customWidth="1"/>
    <col min="7" max="7" width="21.125" customWidth="1"/>
    <col min="8" max="8" width="17.1875" customWidth="1"/>
    <col min="9" max="9" width="17.1875" bestFit="1" customWidth="1"/>
    <col min="10" max="10" width="16.1875" customWidth="1"/>
    <col min="11" max="11" width="16.875" customWidth="1"/>
    <col min="12" max="12" width="15" customWidth="1"/>
    <col min="13" max="13" width="17.625" hidden="1" customWidth="1" outlineLevel="1"/>
    <col min="14" max="14" width="9" hidden="1" customWidth="1" outlineLevel="1"/>
    <col min="15" max="15" width="17.1875" hidden="1" customWidth="1" outlineLevel="1"/>
    <col min="16" max="16" width="9" hidden="1" customWidth="1" outlineLevel="1"/>
    <col min="17" max="17" width="17.5" hidden="1" customWidth="1" outlineLevel="1"/>
    <col min="18" max="80" width="9" hidden="1" customWidth="1" outlineLevel="1"/>
    <col min="81" max="81" width="9.875" hidden="1" customWidth="1" outlineLevel="1"/>
    <col min="82" max="84" width="9" hidden="1" customWidth="1" outlineLevel="1"/>
    <col min="85" max="85" width="9.875" hidden="1" customWidth="1" outlineLevel="1"/>
    <col min="86" max="87" width="9" hidden="1" customWidth="1" outlineLevel="1"/>
    <col min="88" max="90" width="11.5" hidden="1" customWidth="1" outlineLevel="1"/>
    <col min="91" max="91" width="15.625" customWidth="1" collapsed="1"/>
    <col min="92" max="93" width="11.875" customWidth="1"/>
    <col min="94" max="95" width="10" customWidth="1"/>
  </cols>
  <sheetData>
    <row r="1" spans="1:95" ht="24" customHeight="1">
      <c r="A1" s="39" t="str">
        <f>マスターデータ!E2&amp;"入学料免除入力フォーム"</f>
        <v>R8前期入学料免除入力フォーム</v>
      </c>
      <c r="B1" s="40"/>
      <c r="C1" s="41" t="s">
        <v>112</v>
      </c>
      <c r="D1" s="68"/>
      <c r="E1" s="41" t="s">
        <v>113</v>
      </c>
      <c r="F1" s="41" t="s">
        <v>251</v>
      </c>
      <c r="G1" s="43" t="s">
        <v>114</v>
      </c>
      <c r="L1" s="69" t="str" cm="1">
        <f t="array" ref="L1">IFERROR(_xlfn.IFS(MID($B4,4,1)="2","学部(昼間)",MID($B4,4,1)="3","学部(夜間)",MID($B4,4,1)="4","修士",MID($B4,4,1)="9","博士"),"-")</f>
        <v>-</v>
      </c>
    </row>
    <row r="2" spans="1:95">
      <c r="A2" s="40"/>
      <c r="B2" s="40"/>
      <c r="C2" s="40">
        <f>様式1!C11</f>
        <v>0</v>
      </c>
      <c r="D2" s="40"/>
      <c r="E2" s="40">
        <f>様式1!J11</f>
        <v>0</v>
      </c>
      <c r="F2" s="70" t="s">
        <v>254</v>
      </c>
    </row>
    <row r="3" spans="1:95" ht="24" customHeight="1" thickBot="1">
      <c r="B3" s="44" t="s">
        <v>115</v>
      </c>
      <c r="C3" s="44" t="s">
        <v>116</v>
      </c>
      <c r="D3" t="s">
        <v>117</v>
      </c>
      <c r="E3" t="s">
        <v>118</v>
      </c>
      <c r="F3" t="s">
        <v>92</v>
      </c>
      <c r="G3" t="s">
        <v>119</v>
      </c>
      <c r="H3" t="s">
        <v>120</v>
      </c>
      <c r="I3" t="s">
        <v>121</v>
      </c>
      <c r="J3" t="s">
        <v>122</v>
      </c>
      <c r="K3" t="s">
        <v>123</v>
      </c>
      <c r="L3" t="s">
        <v>124</v>
      </c>
    </row>
    <row r="4" spans="1:95" ht="18" thickBot="1">
      <c r="B4" s="45"/>
      <c r="C4" s="46">
        <f>様式1!C12</f>
        <v>0</v>
      </c>
      <c r="D4" s="47">
        <f>様式2!D12</f>
        <v>1</v>
      </c>
      <c r="E4" s="48" t="e">
        <f>_xlfn.XLOOKUP(様式1!E16,マスターデータ!B21:B22,マスターデータ!A21:A22)</f>
        <v>#N/A</v>
      </c>
      <c r="F4" s="48" t="str">
        <f>_xlfn.XLOOKUP(様式1_家庭状況!O16,マスターデータ!B61,マスターデータ!A61)</f>
        <v>自宅通学</v>
      </c>
      <c r="G4" s="48" t="s">
        <v>216</v>
      </c>
      <c r="H4" s="48" t="s">
        <v>125</v>
      </c>
      <c r="I4" s="48" t="s">
        <v>125</v>
      </c>
      <c r="J4" s="48" t="s">
        <v>216</v>
      </c>
      <c r="K4" s="48" t="s">
        <v>126</v>
      </c>
      <c r="L4" s="48" t="s">
        <v>125</v>
      </c>
    </row>
    <row r="5" spans="1:95">
      <c r="C5" s="42"/>
      <c r="E5" s="42" t="e">
        <f>IF($E$4="","↑リストから選択","")</f>
        <v>#N/A</v>
      </c>
      <c r="F5" s="42" t="str">
        <f>IF($F$4="","↑リストから選択","")</f>
        <v/>
      </c>
      <c r="G5" s="42" t="str">
        <f>IF($G$4="","↑リストから選択","")</f>
        <v/>
      </c>
      <c r="H5" s="42" t="str">
        <f>IF($H$4="","↑リストから選択","")</f>
        <v/>
      </c>
      <c r="I5" s="42" t="str">
        <f>IF($I$4="","↑リストから選択","")</f>
        <v/>
      </c>
      <c r="J5" s="42" t="str">
        <f>IF($J$4="","↑リストから選択","")</f>
        <v/>
      </c>
      <c r="K5" s="42" t="str">
        <f>IF($K$4="","↑リストから選択","")</f>
        <v/>
      </c>
      <c r="L5" s="42" t="str">
        <f>IF($L$4="","↑リストから選択","")</f>
        <v/>
      </c>
    </row>
    <row r="6" spans="1:95" hidden="1">
      <c r="C6" s="42"/>
      <c r="E6" t="e">
        <f>_xlfn.IFS($E$4="免除のみ",1,$E$4="両方とも",2,$E$4="徴収猶予のみ",3,$E$4="","")</f>
        <v>#N/A</v>
      </c>
      <c r="F6">
        <f>_xlfn.IFS($F$4="自宅通学",1,$F$4="自宅外通学",2,$F$4="","")</f>
        <v>1</v>
      </c>
      <c r="G6">
        <f>_xlfn.IFS($G$4="","",$G$4="該当",1,$G$4="非該当",0)</f>
        <v>0</v>
      </c>
      <c r="H6" t="e">
        <f>_xlfn.IFS($H$4="","",$H$4="該当",1,$H$4="非該当",0)</f>
        <v>#N/A</v>
      </c>
      <c r="I6" t="e">
        <f>_xlfn.IFS($I$4="","",$I$4="該当",1,$I$4="非該当",0)</f>
        <v>#N/A</v>
      </c>
      <c r="J6">
        <f>_xlfn.IFS($J$4="","",$J$4="該当",1,$J$4="非該当",0)</f>
        <v>0</v>
      </c>
      <c r="K6">
        <f>_xlfn.IFS($K$4="","",$K$4="有",1,$K$4="無",0)</f>
        <v>0</v>
      </c>
    </row>
    <row r="8" spans="1:95" ht="20.25" thickBot="1">
      <c r="C8" s="50" t="s">
        <v>127</v>
      </c>
      <c r="I8" s="50" t="s">
        <v>128</v>
      </c>
      <c r="CM8" t="s">
        <v>129</v>
      </c>
    </row>
    <row r="9" spans="1:95" ht="18" thickBot="1">
      <c r="C9" s="51" t="s">
        <v>130</v>
      </c>
      <c r="D9" s="51" t="s">
        <v>131</v>
      </c>
      <c r="E9" s="51" t="s">
        <v>132</v>
      </c>
      <c r="F9" s="51" t="s">
        <v>133</v>
      </c>
      <c r="G9" s="51" t="s">
        <v>134</v>
      </c>
      <c r="I9" t="s">
        <v>135</v>
      </c>
      <c r="J9" t="s">
        <v>136</v>
      </c>
      <c r="K9" t="s">
        <v>137</v>
      </c>
      <c r="CM9" s="163"/>
      <c r="CN9" s="164"/>
      <c r="CO9" s="164"/>
      <c r="CP9" s="164"/>
      <c r="CQ9" s="165"/>
    </row>
    <row r="10" spans="1:95" ht="18" thickBot="1">
      <c r="C10" s="52" t="e" vm="2">
        <f>IF(家計状況集計シート!E2="","",家計状況集計シート!E2)</f>
        <v>#VALUE!</v>
      </c>
      <c r="D10" s="52" t="str">
        <f>IF(家計状況集計シート!F2="","",家計状況集計シート!F2)</f>
        <v/>
      </c>
      <c r="E10" s="53" t="str">
        <f>IF(家計状況集計シート!G2="","",家計状況集計シート!G2)</f>
        <v/>
      </c>
      <c r="F10" s="54" t="str">
        <f>IFERROR(_xlfn.IFS(AND(OR(D10="給与",D10="年金"),E10&lt;=1040000),E10,AND(OR(D10="給与",D10="年金"),E10&gt;1040000,E10&lt;=2000000),E10*0.2+830000,AND(OR(D10="給与",D10="年金"),E10&gt;2000000,E10&lt;=6530000),E10*0.3+620000,AND(OR(D10="給与",D10="年金"),E10&gt;6530000),2580000,OR(D10="営業所得",D10="臨時所得"),0),"")</f>
        <v/>
      </c>
      <c r="G10" s="54" t="str">
        <f>IF(E10="","",E10-F10)</f>
        <v/>
      </c>
      <c r="I10" s="55">
        <f>_xlfn.IFS($F$6=1,280000,$F$6=2,720000,$F$6="","")</f>
        <v>280000</v>
      </c>
      <c r="J10" s="55">
        <f>IF($G$6=1,490000,0)</f>
        <v>0</v>
      </c>
      <c r="K10" s="55" t="str">
        <f>IF($B$4="","",IF(OR(C10="兄",C10="弟",C10="姉",C10="妹",C10="祖父",C10="祖母",C10="叔父",C10="叔母"),IF(E10&gt;=380000,380000,E10),0)+IF(OR(C12="兄",C12="弟",C12="姉",C12="妹",C12="祖父",C12="祖母",C12="叔父",C12="叔母"),IF(E12&gt;=380000,380000,E12),0)+IF(OR(C14="兄",C14="弟",C14="姉",C14="妹",C14="祖父",C14="祖母",C14="叔父",C14="叔母"),IF(E14&gt;=380000,380000,E14),0)+IF(OR(C16="兄",C16="弟",C16="姉",C16="妹",C16="祖父",C16="祖母",C16="叔父",C16="叔母"),IF(E16&gt;=380000,380000,E16),0)+IF(OR(C18="兄",C18="弟",C18="姉",C18="妹",C18="祖父",C18="祖母",C18="叔父",C18="叔母"),IF(E18&gt;=380000,380000,E18),0)+IF(OR(C20="兄",C20="弟",C20="姉",C20="妹",C20="祖父",C20="祖母",C20="叔父",C20="叔母"),IF(E20&gt;=380000,380000,E20),0))</f>
        <v/>
      </c>
      <c r="CM10" s="166"/>
      <c r="CN10" s="167"/>
      <c r="CO10" s="167"/>
      <c r="CP10" s="167"/>
      <c r="CQ10" s="168"/>
    </row>
    <row r="11" spans="1:95" ht="18" thickBot="1">
      <c r="C11" s="51" t="s">
        <v>138</v>
      </c>
      <c r="D11" s="51" t="s">
        <v>139</v>
      </c>
      <c r="E11" s="51" t="s">
        <v>140</v>
      </c>
      <c r="F11" s="51" t="s">
        <v>141</v>
      </c>
      <c r="G11" s="51" t="s">
        <v>142</v>
      </c>
      <c r="I11" t="s">
        <v>143</v>
      </c>
      <c r="CM11" s="169"/>
      <c r="CN11" s="170"/>
      <c r="CO11" s="170"/>
      <c r="CP11" s="170"/>
      <c r="CQ11" s="171"/>
    </row>
    <row r="12" spans="1:95" ht="18" thickBot="1">
      <c r="C12" s="52" t="str">
        <f>IF(家計状況集計シート!E3="","",家計状況集計シート!E3)</f>
        <v/>
      </c>
      <c r="D12" s="52" t="str">
        <f>IF(家計状況集計シート!F3="","",家計状況集計シート!F3)</f>
        <v/>
      </c>
      <c r="E12" s="53" t="str">
        <f>IF(家計状況集計シート!G3="","",家計状況集計シート!G3)</f>
        <v/>
      </c>
      <c r="F12" s="54" t="str">
        <f>IFERROR(_xlfn.IFS(AND(OR(D12="給与",D12="年金"),E12&lt;=1040000),E12,AND(OR(D12="給与",D12="年金"),E12&gt;1040000,E12&lt;=2000000),E12*0.2+830000,AND(OR(D12="給与",D12="年金"),E12&gt;2000000,E12&lt;=6530000),E12*0.3+620000,AND(OR(D12="給与",D12="年金"),E12&gt;6530000),2580000,OR(D12="営業所得",D12="臨時所得"),0),"")</f>
        <v/>
      </c>
      <c r="G12" s="54" t="str">
        <f>IF(E12="","",E12-F12)</f>
        <v/>
      </c>
      <c r="I12" s="56">
        <v>0</v>
      </c>
      <c r="J12" s="42" t="str">
        <f>IF($I$12="","←金額を入力(0円の場合は0を入力)","")</f>
        <v/>
      </c>
      <c r="CM12" t="s">
        <v>144</v>
      </c>
    </row>
    <row r="13" spans="1:95" ht="18" thickBot="1">
      <c r="C13" s="51" t="s">
        <v>145</v>
      </c>
      <c r="D13" s="51" t="s">
        <v>146</v>
      </c>
      <c r="E13" s="51" t="s">
        <v>147</v>
      </c>
      <c r="F13" s="51" t="s">
        <v>148</v>
      </c>
      <c r="G13" s="51" t="s">
        <v>149</v>
      </c>
      <c r="I13" t="s">
        <v>150</v>
      </c>
      <c r="CN13" s="71"/>
    </row>
    <row r="14" spans="1:95" ht="18" thickBot="1">
      <c r="C14" s="52" t="str">
        <f>IF(家計状況集計シート!E4="","",家計状況集計シート!E4)</f>
        <v/>
      </c>
      <c r="D14" s="52" t="str">
        <f>IF(家計状況集計シート!F4="","",家計状況集計シート!F4)</f>
        <v/>
      </c>
      <c r="E14" s="53" t="str">
        <f>IF(家計状況集計シート!G4="","",家計状況集計シート!G4)</f>
        <v/>
      </c>
      <c r="F14" s="54" t="str">
        <f>IFERROR(_xlfn.IFS(AND(OR(D14="給与",D14="年金"),E14&lt;=1040000),E14,AND(OR(D14="給与",D14="年金"),E14&gt;1040000,E14&lt;=2000000),E14*0.2+830000,AND(OR(D14="給与",D14="年金"),E14&gt;2000000,E14&lt;=6530000),E14*0.3+620000,AND(OR(D14="給与",D14="年金"),E14&gt;6530000),2580000,OR(D14="営業所得",D14="臨時所得"),0),"")</f>
        <v/>
      </c>
      <c r="G14" s="54" t="str">
        <f>IF(E14="","",E14-F14)</f>
        <v/>
      </c>
      <c r="I14" s="56">
        <v>0</v>
      </c>
      <c r="J14" s="42" t="str">
        <f>IF($I$14="","←金額を入力(0円の場合は0を入力)","")</f>
        <v/>
      </c>
      <c r="CM14" s="49" t="b">
        <f>IFERROR(OR(J24,J27,J30),"☆エラーがあります☆")</f>
        <v>1</v>
      </c>
    </row>
    <row r="15" spans="1:95" ht="18" thickBot="1">
      <c r="C15" s="51" t="s">
        <v>151</v>
      </c>
      <c r="D15" s="51" t="s">
        <v>152</v>
      </c>
      <c r="E15" s="51" t="s">
        <v>153</v>
      </c>
      <c r="F15" s="51" t="s">
        <v>154</v>
      </c>
      <c r="G15" s="51" t="s">
        <v>155</v>
      </c>
      <c r="I15" t="s">
        <v>156</v>
      </c>
    </row>
    <row r="16" spans="1:95" ht="18" thickBot="1">
      <c r="C16" s="65"/>
      <c r="D16" s="65"/>
      <c r="E16" s="66"/>
      <c r="F16" s="54" t="str">
        <f>IFERROR(_xlfn.IFS(AND(OR(D16="給与",D16="年金"),E16&lt;=1040000),E16,AND(OR(D16="給与",D16="年金"),E16&gt;1040000,E16&lt;=2000000),E16*0.2+830000,AND(OR(D16="給与",D16="年金"),E16&gt;2000000,E16&lt;=6530000),E16*0.3+620000,AND(OR(D16="給与",D16="年金"),E16&gt;6530000),2580000,OR(D16="営業所得",D16="臨時所得"),0),"")</f>
        <v/>
      </c>
      <c r="G16" s="54" t="str">
        <f>IF(E16="","",E16-F16)</f>
        <v/>
      </c>
      <c r="I16" s="56">
        <v>0</v>
      </c>
      <c r="J16" s="42" t="str">
        <f>IF($I$16="","←金額を入力(0円の場合は0を入力)","")</f>
        <v/>
      </c>
    </row>
    <row r="17" spans="3:91" ht="18" thickBot="1">
      <c r="C17" s="51" t="s">
        <v>157</v>
      </c>
      <c r="D17" s="51" t="s">
        <v>158</v>
      </c>
      <c r="E17" s="51" t="s">
        <v>159</v>
      </c>
      <c r="F17" s="51" t="s">
        <v>160</v>
      </c>
      <c r="G17" s="51" t="s">
        <v>161</v>
      </c>
      <c r="I17" t="s">
        <v>162</v>
      </c>
    </row>
    <row r="18" spans="3:91" ht="18" thickBot="1">
      <c r="C18" s="65"/>
      <c r="D18" s="65"/>
      <c r="E18" s="66"/>
      <c r="F18" s="54" t="str">
        <f>IFERROR(_xlfn.IFS(AND(OR(D18="給与",D18="年金"),E18&lt;=1040000),E18,AND(OR(D18="給与",D18="年金"),E18&gt;1040000,E18&lt;=2000000),E18*0.2+830000,AND(OR(D18="給与",D18="年金"),E18&gt;2000000,E18&lt;=6530000),E18*0.3+620000,AND(OR(D18="給与",D18="年金"),E18&gt;6530000),2580000,OR(D18="営業所得",D18="臨時所得"),0),"")</f>
        <v/>
      </c>
      <c r="G18" s="54" t="str">
        <f>IF(E18="","",E18-F18)</f>
        <v/>
      </c>
      <c r="I18" s="57">
        <v>0</v>
      </c>
      <c r="J18" s="55">
        <f>IF(I18="","",I18*990000)</f>
        <v>0</v>
      </c>
    </row>
    <row r="19" spans="3:91" ht="18" thickBot="1">
      <c r="C19" s="51" t="s">
        <v>163</v>
      </c>
      <c r="D19" s="51" t="s">
        <v>164</v>
      </c>
      <c r="E19" s="51" t="s">
        <v>165</v>
      </c>
      <c r="F19" s="51" t="s">
        <v>166</v>
      </c>
      <c r="G19" s="51" t="s">
        <v>167</v>
      </c>
      <c r="I19" s="42" t="str">
        <f>IF($I$18="","↑人数を入力(0人の場合は0を入力)","")</f>
        <v/>
      </c>
    </row>
    <row r="20" spans="3:91" ht="18" thickBot="1">
      <c r="C20" s="65"/>
      <c r="D20" s="65"/>
      <c r="E20" s="66"/>
      <c r="F20" s="54" t="str">
        <f>IFERROR(_xlfn.IFS(AND(OR(D20="給与",D20="年金"),E20&lt;=1040000),E20,AND(OR(D20="給与",D20="年金"),E20&gt;1040000,E20&lt;=2000000),E20*0.2+830000,AND(OR(D20="給与",D20="年金"),E20&gt;2000000,E20&lt;=6530000),E20*0.3+620000,AND(OR(D20="給与",D20="年金"),E20&gt;6530000),2580000,OR(D20="営業所得",D20="臨時所得"),0),"")</f>
        <v/>
      </c>
      <c r="G20" s="54" t="str">
        <f>IF(E20="","",E20-F20)</f>
        <v/>
      </c>
    </row>
    <row r="22" spans="3:91" ht="19.899999999999999">
      <c r="C22" s="50" t="s">
        <v>168</v>
      </c>
    </row>
    <row r="23" spans="3:91" ht="18" thickBot="1">
      <c r="C23" s="51" t="s">
        <v>169</v>
      </c>
      <c r="D23" s="51" t="s">
        <v>170</v>
      </c>
      <c r="E23" s="51" t="s">
        <v>171</v>
      </c>
      <c r="F23" s="51" t="s">
        <v>172</v>
      </c>
      <c r="G23" s="51" t="s">
        <v>173</v>
      </c>
      <c r="H23" s="51" t="s">
        <v>174</v>
      </c>
      <c r="J23" t="s">
        <v>175</v>
      </c>
    </row>
    <row r="24" spans="3:91" ht="18" thickBot="1">
      <c r="C24" s="52" t="str">
        <f>IF(様式1_家庭状況!E17="","",様式1_家庭状況!E17)</f>
        <v/>
      </c>
      <c r="D24" s="48" t="str">
        <f>_xlfn.XLOOKUP(様式1_家庭状況!O17,マスターデータ!B61,マスターデータ!A61,"",0)</f>
        <v/>
      </c>
      <c r="E24" s="52" t="str">
        <f>IF(様式1_家庭状況!I17="","",様式1_家庭状況!I17)</f>
        <v/>
      </c>
      <c r="F24" s="52" t="str">
        <f>IF(様式1_家庭状況!M17="","",様式1_家庭状況!M17)</f>
        <v/>
      </c>
      <c r="G24" s="52" t="str">
        <f>IF(様式1_家庭状況!N17="","",様式1_家庭状況!N17)</f>
        <v/>
      </c>
      <c r="H24" s="55" t="str" cm="1">
        <f t="array" ref="H24">_xlfn.IFS(
F24="小学生",90000,
F24="中学生",170000,
AND(D24="自宅通学",E24="国・公立",F24="高校生"),190000,
AND(D24="自宅外通学",E24="国・公立",F24="高校生"),410000,
AND(D24="自宅通学",E24="私立",F24="高校生"),330000,
AND(D24="自宅外通学",E24="私立",F24="高校生"),540000,
AND(D24="自宅通学",E24="国・公立",F24="高専学生",OR(G24=1,G24=2,G24=3)),280000,
AND(D24="自宅通学",E24="国・公立",F24="高専学生",OR(G24=4,G24=5)),400000,
AND(D24="自宅外通学",E24="国・公立",F24="高専学生",OR(G24=1,G24=2,G24=3)),500000,
AND(D24="自宅外通学",E24="国・公立",F24="高専学生",OR(G24=4,G24=5)),620000,
AND(D24="自宅通学",E24="私立",F24="高専学生",OR(G24=1,G24=2,G24=3)),540000,
AND(D24="自宅通学",E24="私立",F24="高専学生",OR(G24=4,G24=5)),660000,
AND(D24="自宅外通学",E24="私立",F24="高専学生",OR(G24=1,G24=2,G24=3)),760000,
AND(D24="自宅外通学",E24="私立",F24="高専学生",OR(G24=4,G24=5)),880000,
AND(D24="自宅通学",E24="国・公立",F24="大学生"),670000,
AND(D24="自宅外通学",E24="国・公立",F24="大学生"),1160000,
AND(D24="自宅通学",E24="私立",F24="大学生"),1110000,
AND(D24="自宅外通学",E24="私立",F24="大学生"),1590000,
AND(D24="自宅通学",E24="国・公立",F24="専修学校生_高等"),70000,
AND(D24="自宅外通学",E24="国・公立",F24="専修学校生_高等"),180000,
AND(D24="自宅通学",E24="私立",F24="専修学校生_高等"),290000,
AND(D24="自宅外通学",E24="私立",F24="専修学校生_高等"),390000,
AND(D24="自宅通学",E24="国・公立",F24="専修学校生_専門"),250000,
AND(D24="自宅外通学",E24="国・公立",F24="専修学校生_専門"),710000,
AND(D24="自宅通学",E24="私立",F24="専修学校生_専門"),790000,
AND(D24="自宅外通学",E24="私立",F24="専修学校生_専門"),1230000,
C24="","")</f>
        <v/>
      </c>
      <c r="I24" s="42"/>
      <c r="J24" s="55">
        <f>SUM(G10,G12,G14,G16,G18,G20)</f>
        <v>0</v>
      </c>
    </row>
    <row r="25" spans="3:91" ht="18" thickBot="1">
      <c r="C25" s="51" t="s">
        <v>176</v>
      </c>
      <c r="D25" s="51" t="s">
        <v>177</v>
      </c>
      <c r="E25" s="51" t="s">
        <v>178</v>
      </c>
      <c r="F25" s="51" t="s">
        <v>179</v>
      </c>
      <c r="G25" s="51" t="s">
        <v>180</v>
      </c>
      <c r="H25" s="51" t="s">
        <v>181</v>
      </c>
    </row>
    <row r="26" spans="3:91" ht="18" thickBot="1">
      <c r="C26" s="52" t="str">
        <f>IF(様式1_家庭状況!E18="","",様式1_家庭状況!E18)</f>
        <v/>
      </c>
      <c r="D26" s="48" t="str">
        <f>_xlfn.XLOOKUP(様式1_家庭状況!O18,マスターデータ!B61,マスターデータ!A61,"",0)</f>
        <v/>
      </c>
      <c r="E26" s="52" t="str">
        <f>IF(様式1_家庭状況!I18="","",様式1_家庭状況!I18)</f>
        <v/>
      </c>
      <c r="F26" s="52" t="str">
        <f>IF(様式1_家庭状況!M18="","",様式1_家庭状況!M18)</f>
        <v/>
      </c>
      <c r="G26" s="52" t="str">
        <f>IF(様式1_家庭状況!N18="","",様式1_家庭状況!N18)</f>
        <v/>
      </c>
      <c r="H26" s="55" t="str" cm="1">
        <f t="array" ref="H26">_xlfn.IFS(
F26="小学生",90000,
F26="中学生",170000,
AND(D26="自宅通学",E26="国・公立",F26="高校生"),190000,
AND(D26="自宅外通学",E26="国・公立",F26="高校生"),410000,
AND(D26="自宅通学",E26="私立",F26="高校生"),330000,
AND(D26="自宅外通学",E26="私立",F26="高校生"),540000,
AND(D26="自宅通学",E26="国・公立",F26="高専学生",OR(G26=1,G26=2,G26=3)),280000,
AND(D26="自宅通学",E26="国・公立",F26="高専学生",OR(G26=4,G26=5)),400000,
AND(D26="自宅外通学",E26="国・公立",F26="高専学生",OR(G26=1,G26=2,G26=3)),500000,
AND(D26="自宅外通学",E26="国・公立",F26="高専学生",OR(G26=4,G26=5)),620000,
AND(D26="自宅通学",E26="私立",F26="高専学生",OR(G26=1,G26=2,G26=3)),540000,
AND(D26="自宅通学",E26="私立",F26="高専学生",OR(G26=4,G26=5)),660000,
AND(D26="自宅外通学",E26="私立",F26="高専学生",OR(G26=1,G26=2,G26=3)),760000,
AND(D26="自宅外通学",E26="私立",F26="高専学生",OR(G26=4,G26=5)),880000,
AND(D26="自宅通学",E26="国・公立",F26="大学生"),670000,
AND(D26="自宅外通学",E26="国・公立",F26="大学生"),1160000,
AND(D26="自宅通学",E26="私立",F26="大学生"),1110000,
AND(D26="自宅外通学",E26="私立",F26="大学生"),1590000,
AND(D26="自宅通学",E26="国・公立",F26="専修学校生_高等"),70000,
AND(D26="自宅外通学",E26="国・公立",F26="専修学校生_高等"),180000,
AND(D26="自宅通学",E26="私立",F26="専修学校生_高等"),290000,
AND(D26="自宅外通学",E26="私立",F26="専修学校生_高等"),390000,
AND(D26="自宅通学",E26="国・公立",F26="専修学校生_専門"),250000,
AND(D26="自宅外通学",E26="国・公立",F26="専修学校生_専門"),710000,
AND(D26="自宅通学",E26="私立",F26="専修学校生_専門"),790000,
AND(D26="自宅外通学",E26="私立",F26="専修学校生_専門"),1230000,
C26="","")</f>
        <v/>
      </c>
      <c r="I26" s="42"/>
      <c r="J26" t="s">
        <v>182</v>
      </c>
      <c r="L26" t="s">
        <v>32</v>
      </c>
    </row>
    <row r="27" spans="3:91" ht="18" thickBot="1">
      <c r="C27" s="51" t="s">
        <v>183</v>
      </c>
      <c r="D27" s="51" t="s">
        <v>184</v>
      </c>
      <c r="E27" s="51" t="s">
        <v>185</v>
      </c>
      <c r="F27" s="51" t="s">
        <v>186</v>
      </c>
      <c r="G27" s="51" t="s">
        <v>187</v>
      </c>
      <c r="H27" s="51" t="s">
        <v>188</v>
      </c>
      <c r="J27" s="55">
        <f>SUM(I10,J10,K10,I12,I14,I16,J18)</f>
        <v>280000</v>
      </c>
      <c r="L27" s="58">
        <v>0</v>
      </c>
      <c r="CM27" s="42" t="str">
        <f>IFERROR(IF(AND(F2="○",L27=""),"←入力必須",""),"")</f>
        <v/>
      </c>
    </row>
    <row r="28" spans="3:91" ht="18" thickBot="1">
      <c r="C28" s="52" t="str">
        <f>IF(様式1_家庭状況!E19="","",様式1_家庭状況!E19)</f>
        <v/>
      </c>
      <c r="D28" s="48" t="str">
        <f>_xlfn.XLOOKUP(様式1_家庭状況!O19,マスターデータ!B61,マスターデータ!A61,"",0)</f>
        <v/>
      </c>
      <c r="E28" s="52" t="str">
        <f>IF(様式1_家庭状況!I19="","",様式1_家庭状況!I19)</f>
        <v/>
      </c>
      <c r="F28" s="52" t="str">
        <f>IF(様式1_家庭状況!M19="","",様式1_家庭状況!M19)</f>
        <v/>
      </c>
      <c r="G28" s="52" t="str">
        <f>IF(様式1_家庭状況!N19="","",様式1_家庭状況!N19)</f>
        <v/>
      </c>
      <c r="H28" s="55" t="str" cm="1">
        <f t="array" ref="H28">_xlfn.IFS(
F28="小学生",90000,
F28="中学生",170000,
AND(D28="自宅通学",E28="国・公立",F28="高校生"),190000,
AND(D28="自宅外通学",E28="国・公立",F28="高校生"),410000,
AND(D28="自宅通学",E28="私立",F28="高校生"),330000,
AND(D28="自宅外通学",E28="私立",F28="高校生"),540000,
AND(D28="自宅通学",E28="国・公立",F28="高専学生",OR(G28=1,G28=2,G28=3)),280000,
AND(D28="自宅通学",E28="国・公立",F28="高専学生",OR(G28=4,G28=5)),400000,
AND(D28="自宅外通学",E28="国・公立",F28="高専学生",OR(G28=1,G28=2,G28=3)),500000,
AND(D28="自宅外通学",E28="国・公立",F28="高専学生",OR(G28=4,G28=5)),620000,
AND(D28="自宅通学",E28="私立",F28="高専学生",OR(G28=1,G28=2,G28=3)),540000,
AND(D28="自宅通学",E28="私立",F28="高専学生",OR(G28=4,G28=5)),660000,
AND(D28="自宅外通学",E28="私立",F28="高専学生",OR(G28=1,G28=2,G28=3)),760000,
AND(D28="自宅外通学",E28="私立",F28="高専学生",OR(G28=4,G28=5)),880000,
AND(D28="自宅通学",E28="国・公立",F28="大学生"),670000,
AND(D28="自宅外通学",E28="国・公立",F28="大学生"),1160000,
AND(D28="自宅通学",E28="私立",F28="大学生"),1110000,
AND(D28="自宅外通学",E28="私立",F28="大学生"),1590000,
AND(D28="自宅通学",E28="国・公立",F28="専修学校生_高等"),70000,
AND(D28="自宅外通学",E28="国・公立",F28="専修学校生_高等"),180000,
AND(D28="自宅通学",E28="私立",F28="専修学校生_高等"),290000,
AND(D28="自宅外通学",E28="私立",F28="専修学校生_高等"),390000,
AND(D28="自宅通学",E28="国・公立",F28="専修学校生_専門"),250000,
AND(D28="自宅外通学",E28="国・公立",F28="専修学校生_専門"),710000,
AND(D28="自宅通学",E28="私立",F28="専修学校生_専門"),790000,
AND(D28="自宅外通学",E28="私立",F28="専修学校生_専門"),1230000,
C28="","")</f>
        <v/>
      </c>
      <c r="I28" s="42"/>
    </row>
    <row r="29" spans="3:91" ht="18" thickBot="1">
      <c r="C29" s="51" t="s">
        <v>189</v>
      </c>
      <c r="D29" s="51" t="s">
        <v>190</v>
      </c>
      <c r="E29" s="51" t="s">
        <v>191</v>
      </c>
      <c r="F29" s="51" t="s">
        <v>192</v>
      </c>
      <c r="G29" s="51" t="s">
        <v>193</v>
      </c>
      <c r="H29" s="51" t="s">
        <v>194</v>
      </c>
      <c r="J29" t="s">
        <v>195</v>
      </c>
    </row>
    <row r="30" spans="3:91" ht="18" thickBot="1">
      <c r="C30" s="52" t="str">
        <f>IF(様式1_家庭状況!E20="","",様式1_家庭状況!E20)</f>
        <v/>
      </c>
      <c r="D30" s="48" t="str">
        <f>_xlfn.XLOOKUP(様式1_家庭状況!O20,マスターデータ!B61,マスターデータ!A61,"",0)</f>
        <v/>
      </c>
      <c r="E30" s="52" t="str">
        <f>IF(様式1_家庭状況!I20="","",様式1_家庭状況!I20)</f>
        <v/>
      </c>
      <c r="F30" s="52" t="str">
        <f>IF(様式1_家庭状況!M20="","",様式1_家庭状況!M20)</f>
        <v/>
      </c>
      <c r="G30" s="52" t="str">
        <f>IF(様式1_家庭状況!N20="","",様式1_家庭状況!N20)</f>
        <v/>
      </c>
      <c r="H30" s="55" t="str" cm="1">
        <f t="array" ref="H30">_xlfn.IFS(
F30="小学生",90000,
F30="中学生",170000,
AND(D30="自宅通学",E30="国・公立",F30="高校生"),190000,
AND(D30="自宅外通学",E30="国・公立",F30="高校生"),410000,
AND(D30="自宅通学",E30="私立",F30="高校生"),330000,
AND(D30="自宅外通学",E30="私立",F30="高校生"),540000,
AND(D30="自宅通学",E30="国・公立",F30="高専学生",OR(G30=1,G30=2,G30=3)),280000,
AND(D30="自宅通学",E30="国・公立",F30="高専学生",OR(G30=4,G30=5)),400000,
AND(D30="自宅外通学",E30="国・公立",F30="高専学生",OR(G30=1,G30=2,G30=3)),500000,
AND(D30="自宅外通学",E30="国・公立",F30="高専学生",OR(G30=4,G30=5)),620000,
AND(D30="自宅通学",E30="私立",F30="高専学生",OR(G30=1,G30=2,G30=3)),540000,
AND(D30="自宅通学",E30="私立",F30="高専学生",OR(G30=4,G30=5)),660000,
AND(D30="自宅外通学",E30="私立",F30="高専学生",OR(G30=1,G30=2,G30=3)),760000,
AND(D30="自宅外通学",E30="私立",F30="高専学生",OR(G30=4,G30=5)),880000,
AND(D30="自宅通学",E30="国・公立",F30="大学生"),670000,
AND(D30="自宅外通学",E30="国・公立",F30="大学生"),1160000,
AND(D30="自宅通学",E30="私立",F30="大学生"),1110000,
AND(D30="自宅外通学",E30="私立",F30="大学生"),1590000,
AND(D30="自宅通学",E30="国・公立",F30="専修学校生_高等"),70000,
AND(D30="自宅外通学",E30="国・公立",F30="専修学校生_高等"),180000,
AND(D30="自宅通学",E30="私立",F30="専修学校生_高等"),290000,
AND(D30="自宅外通学",E30="私立",F30="専修学校生_高等"),390000,
AND(D30="自宅通学",E30="国・公立",F30="専修学校生_専門"),250000,
AND(D30="自宅外通学",E30="国・公立",F30="専修学校生_専門"),710000,
AND(D30="自宅通学",E30="私立",F30="専修学校生_専門"),790000,
AND(D30="自宅外通学",E30="私立",F30="専修学校生_専門"),1230000,
C30="","")</f>
        <v/>
      </c>
      <c r="I30" s="42"/>
      <c r="J30" s="55">
        <f>SUM(H24,H26,H28,H30,H32,H34)</f>
        <v>0</v>
      </c>
    </row>
    <row r="31" spans="3:91" ht="18" thickBot="1">
      <c r="C31" s="51" t="s">
        <v>196</v>
      </c>
      <c r="D31" s="51" t="s">
        <v>197</v>
      </c>
      <c r="E31" s="51" t="s">
        <v>198</v>
      </c>
      <c r="F31" s="51" t="s">
        <v>199</v>
      </c>
      <c r="G31" s="51" t="s">
        <v>200</v>
      </c>
      <c r="H31" s="51" t="s">
        <v>201</v>
      </c>
    </row>
    <row r="32" spans="3:91" ht="18" thickBot="1">
      <c r="C32" s="52" t="str">
        <f>IF(様式1_家庭状況!E21="","",様式1_家庭状況!E21)</f>
        <v/>
      </c>
      <c r="D32" s="48" t="str">
        <f>_xlfn.XLOOKUP(様式1_家庭状況!O21,マスターデータ!B61,マスターデータ!A61,"",0)</f>
        <v/>
      </c>
      <c r="E32" s="52" t="str">
        <f>IF(様式1_家庭状況!I21="","",様式1_家庭状況!I21)</f>
        <v/>
      </c>
      <c r="F32" s="52" t="str">
        <f>IF(様式1_家庭状況!M21="","",様式1_家庭状況!M21)</f>
        <v/>
      </c>
      <c r="G32" s="52" t="str">
        <f>IF(様式1_家庭状況!N21="","",様式1_家庭状況!N21)</f>
        <v/>
      </c>
      <c r="H32" s="55" t="str" cm="1">
        <f t="array" ref="H32">_xlfn.IFS(
F32="小学生",90000,
F32="中学生",170000,
AND(D32="自宅通学",E32="国・公立",F32="高校生"),190000,
AND(D32="自宅外通学",E32="国・公立",F32="高校生"),410000,
AND(D32="自宅通学",E32="私立",F32="高校生"),330000,
AND(D32="自宅外通学",E32="私立",F32="高校生"),540000,
AND(D32="自宅通学",E32="国・公立",F32="高専学生",OR(G32=1,G32=2,G32=3)),280000,
AND(D32="自宅通学",E32="国・公立",F32="高専学生",OR(G32=4,G32=5)),400000,
AND(D32="自宅外通学",E32="国・公立",F32="高専学生",OR(G32=1,G32=2,G32=3)),500000,
AND(D32="自宅外通学",E32="国・公立",F32="高専学生",OR(G32=4,G32=5)),620000,
AND(D32="自宅通学",E32="私立",F32="高専学生",OR(G32=1,G32=2,G32=3)),540000,
AND(D32="自宅通学",E32="私立",F32="高専学生",OR(G32=4,G32=5)),660000,
AND(D32="自宅外通学",E32="私立",F32="高専学生",OR(G32=1,G32=2,G32=3)),760000,
AND(D32="自宅外通学",E32="私立",F32="高専学生",OR(G32=4,G32=5)),880000,
AND(D32="自宅通学",E32="国・公立",F32="大学生"),670000,
AND(D32="自宅外通学",E32="国・公立",F32="大学生"),1160000,
AND(D32="自宅通学",E32="私立",F32="大学生"),1110000,
AND(D32="自宅外通学",E32="私立",F32="大学生"),1590000,
AND(D32="自宅通学",E32="国・公立",F32="専修学校生_高等"),70000,
AND(D32="自宅外通学",E32="国・公立",F32="専修学校生_高等"),180000,
AND(D32="自宅通学",E32="私立",F32="専修学校生_高等"),290000,
AND(D32="自宅外通学",E32="私立",F32="専修学校生_高等"),390000,
AND(D32="自宅通学",E32="国・公立",F32="専修学校生_専門"),250000,
AND(D32="自宅外通学",E32="国・公立",F32="専修学校生_専門"),710000,
AND(D32="自宅通学",E32="私立",F32="専修学校生_専門"),790000,
AND(D32="自宅外通学",E32="私立",F32="専修学校生_専門"),1230000,
C32="","")</f>
        <v/>
      </c>
      <c r="I32" s="42"/>
      <c r="J32" t="s">
        <v>252</v>
      </c>
    </row>
    <row r="33" spans="1:95" ht="18" thickBot="1">
      <c r="C33" s="51" t="s">
        <v>202</v>
      </c>
      <c r="D33" s="51" t="s">
        <v>203</v>
      </c>
      <c r="E33" s="51" t="s">
        <v>204</v>
      </c>
      <c r="F33" s="51" t="s">
        <v>205</v>
      </c>
      <c r="G33" s="51" t="s">
        <v>206</v>
      </c>
      <c r="H33" s="51" t="s">
        <v>207</v>
      </c>
      <c r="J33" s="55" t="e" cm="1">
        <f t="array" ref="J33">_xlfn.IFS(
AND(OR($L$1="学部(昼間)",$L$1="学部(夜間)"),$D$4=1),1670000,
AND(OR($L$1="学部(昼間)",$L$1="学部(夜間)"),$D$4=2),2660000,
AND(OR($L$1="学部(昼間)",$L$1="学部(夜間)"),$D$4=3),3060000,
AND(OR($L$1="学部(昼間)",$L$1="学部(夜間)"),$D$4=4),3340000,
AND(OR($L$1="学部(昼間)",$L$1="学部(夜間)"),$D$4=5),3600000,
AND(OR($L$1="学部(昼間)",$L$1="学部(夜間)"),$D$4=6),3780000,
AND(OR($L$1="学部(昼間)",$L$1="学部(夜間)"),$D$4=7),3950000,
AND(OR($L$1="学部(昼間)",$L$1="学部(夜間)"),$D$4&gt;=8),3950000+SUM($D$4-7)+170000,
AND($L$1="修士",$D$4=1),1820000,
AND($L$1="修士",$D$4=2),2900000,
AND($L$1="修士",$D$4=3),3340000,
AND($L$1="修士",$D$4=4),3640000,
AND($L$1="修士",$D$4=5),3930000,
AND($L$1="修士",$D$4=6),4120000,
AND($L$1="修士",$D$4=7),4320000,
AND($L$1="修士",$D$4&gt;=8),4320000+SUM($D$4-7)+200000,
AND($L$1="博士",$D$4=1),2540000,
AND($L$1="博士",$D$4=2),4040000,
AND($L$1="博士",$D$4=3),4670000,
AND($L$1="博士",$D$4=4),5070000,
AND($L$1="博士",$D$4=5),5480000,
AND($L$1="博士",$D$4=6),5740000,
AND($L$1="博士",$D$4=7),6020000,
AND($L$1="博士",$D$4&gt;=8),6020000+SUM($D$4-7)+280000,
$D$4="","")</f>
        <v>#N/A</v>
      </c>
    </row>
    <row r="34" spans="1:95" ht="18" thickBot="1">
      <c r="C34" s="52" t="str">
        <f>IF(様式1_家庭状況!E22="","",様式1_家庭状況!E22)</f>
        <v/>
      </c>
      <c r="D34" s="48" t="str">
        <f>_xlfn.XLOOKUP(様式1_家庭状況!O22,マスターデータ!B61,マスターデータ!A61,"",0)</f>
        <v/>
      </c>
      <c r="E34" s="52" t="str">
        <f>IF(様式1_家庭状況!I22="","",様式1_家庭状況!I22)</f>
        <v/>
      </c>
      <c r="F34" s="52" t="str">
        <f>IF(様式1_家庭状況!M22="","",様式1_家庭状況!M22)</f>
        <v/>
      </c>
      <c r="G34" s="52" t="str">
        <f>IF(様式1_家庭状況!N22="","",様式1_家庭状況!N22)</f>
        <v/>
      </c>
      <c r="H34" s="55" t="str" cm="1">
        <f t="array" ref="H34">_xlfn.IFS(
F34="小学生",90000,
F34="中学生",170000,
AND(D34="自宅通学",E34="国・公立",F34="高校生"),190000,
AND(D34="自宅外通学",E34="国・公立",F34="高校生"),410000,
AND(D34="自宅通学",E34="私立",F34="高校生"),330000,
AND(D34="自宅外通学",E34="私立",F34="高校生"),540000,
AND(D34="自宅通学",E34="国・公立",F34="高専学生",OR(G34=1,G34=2,G34=3)),280000,
AND(D34="自宅通学",E34="国・公立",F34="高専学生",OR(G34=4,G34=5)),400000,
AND(D34="自宅外通学",E34="国・公立",F34="高専学生",OR(G34=1,G34=2,G34=3)),500000,
AND(D34="自宅外通学",E34="国・公立",F34="高専学生",OR(G34=4,G34=5)),620000,
AND(D34="自宅通学",E34="私立",F34="高専学生",OR(G34=1,G34=2,G34=3)),540000,
AND(D34="自宅通学",E34="私立",F34="高専学生",OR(G34=4,G34=5)),660000,
AND(D34="自宅外通学",E34="私立",F34="高専学生",OR(G34=1,G34=2,G34=3)),760000,
AND(D34="自宅外通学",E34="私立",F34="高専学生",OR(G34=4,G34=5)),880000,
AND(D34="自宅通学",E34="国・公立",F34="大学生"),670000,
AND(D34="自宅外通学",E34="国・公立",F34="大学生"),1160000,
AND(D34="自宅通学",E34="私立",F34="大学生"),1110000,
AND(D34="自宅外通学",E34="私立",F34="大学生"),1590000,
AND(D34="自宅通学",E34="国・公立",F34="専修学校生_高等"),70000,
AND(D34="自宅外通学",E34="国・公立",F34="専修学校生_高等"),180000,
AND(D34="自宅通学",E34="私立",F34="専修学校生_高等"),290000,
AND(D34="自宅外通学",E34="私立",F34="専修学校生_高等"),390000,
AND(D34="自宅通学",E34="国・公立",F34="専修学校生_専門"),250000,
AND(D34="自宅外通学",E34="国・公立",F34="専修学校生_専門"),710000,
AND(D34="自宅通学",E34="私立",F34="専修学校生_専門"),790000,
AND(D34="自宅外通学",E34="私立",F34="専修学校生_専門"),1230000,
C34="","")</f>
        <v/>
      </c>
      <c r="I34" s="42"/>
    </row>
    <row r="41" spans="1:95" ht="18" customHeight="1" outlineLevel="1">
      <c r="A41" t="s">
        <v>253</v>
      </c>
      <c r="B41" t="s">
        <v>115</v>
      </c>
      <c r="C41" t="s">
        <v>116</v>
      </c>
      <c r="D41" t="s">
        <v>208</v>
      </c>
      <c r="E41" t="s">
        <v>209</v>
      </c>
      <c r="F41" t="s">
        <v>210</v>
      </c>
      <c r="G41" t="s">
        <v>117</v>
      </c>
      <c r="H41" t="s">
        <v>118</v>
      </c>
      <c r="I41" t="s">
        <v>92</v>
      </c>
      <c r="J41" t="s">
        <v>136</v>
      </c>
      <c r="K41" t="s">
        <v>120</v>
      </c>
      <c r="L41" t="s">
        <v>121</v>
      </c>
      <c r="M41" t="s">
        <v>122</v>
      </c>
      <c r="N41" t="s">
        <v>123</v>
      </c>
      <c r="O41" t="s">
        <v>124</v>
      </c>
      <c r="P41" t="s">
        <v>130</v>
      </c>
      <c r="Q41" t="s">
        <v>131</v>
      </c>
      <c r="R41" t="s">
        <v>132</v>
      </c>
      <c r="S41" t="s">
        <v>133</v>
      </c>
      <c r="T41" t="s">
        <v>134</v>
      </c>
      <c r="U41" t="s">
        <v>138</v>
      </c>
      <c r="V41" t="s">
        <v>139</v>
      </c>
      <c r="W41" t="s">
        <v>140</v>
      </c>
      <c r="X41" t="s">
        <v>141</v>
      </c>
      <c r="Y41" t="s">
        <v>142</v>
      </c>
      <c r="Z41" t="s">
        <v>145</v>
      </c>
      <c r="AA41" t="s">
        <v>146</v>
      </c>
      <c r="AB41" t="s">
        <v>147</v>
      </c>
      <c r="AC41" t="s">
        <v>148</v>
      </c>
      <c r="AD41" t="s">
        <v>149</v>
      </c>
      <c r="AE41" t="s">
        <v>151</v>
      </c>
      <c r="AF41" t="s">
        <v>152</v>
      </c>
      <c r="AG41" t="s">
        <v>153</v>
      </c>
      <c r="AH41" t="s">
        <v>154</v>
      </c>
      <c r="AI41" t="s">
        <v>155</v>
      </c>
      <c r="AJ41" t="s">
        <v>157</v>
      </c>
      <c r="AK41" t="s">
        <v>158</v>
      </c>
      <c r="AL41" t="s">
        <v>159</v>
      </c>
      <c r="AM41" t="s">
        <v>160</v>
      </c>
      <c r="AN41" t="s">
        <v>161</v>
      </c>
      <c r="AO41" t="s">
        <v>163</v>
      </c>
      <c r="AP41" t="s">
        <v>164</v>
      </c>
      <c r="AQ41" t="s">
        <v>165</v>
      </c>
      <c r="AR41" t="s">
        <v>166</v>
      </c>
      <c r="AS41" t="s">
        <v>167</v>
      </c>
      <c r="AT41" t="s">
        <v>169</v>
      </c>
      <c r="AU41" t="s">
        <v>170</v>
      </c>
      <c r="AV41" t="s">
        <v>171</v>
      </c>
      <c r="AW41" t="s">
        <v>172</v>
      </c>
      <c r="AX41" t="s">
        <v>173</v>
      </c>
      <c r="AY41" t="s">
        <v>174</v>
      </c>
      <c r="AZ41" t="s">
        <v>176</v>
      </c>
      <c r="BA41" t="s">
        <v>177</v>
      </c>
      <c r="BB41" t="s">
        <v>178</v>
      </c>
      <c r="BC41" t="s">
        <v>179</v>
      </c>
      <c r="BD41" t="s">
        <v>180</v>
      </c>
      <c r="BE41" t="s">
        <v>181</v>
      </c>
      <c r="BF41" t="s">
        <v>183</v>
      </c>
      <c r="BG41" t="s">
        <v>184</v>
      </c>
      <c r="BH41" t="s">
        <v>185</v>
      </c>
      <c r="BI41" t="s">
        <v>186</v>
      </c>
      <c r="BJ41" t="s">
        <v>187</v>
      </c>
      <c r="BK41" t="s">
        <v>188</v>
      </c>
      <c r="BL41" t="s">
        <v>189</v>
      </c>
      <c r="BM41" t="s">
        <v>190</v>
      </c>
      <c r="BN41" t="s">
        <v>191</v>
      </c>
      <c r="BO41" t="s">
        <v>192</v>
      </c>
      <c r="BP41" t="s">
        <v>193</v>
      </c>
      <c r="BQ41" t="s">
        <v>194</v>
      </c>
      <c r="BR41" t="s">
        <v>196</v>
      </c>
      <c r="BS41" t="s">
        <v>197</v>
      </c>
      <c r="BT41" t="s">
        <v>198</v>
      </c>
      <c r="BU41" t="s">
        <v>199</v>
      </c>
      <c r="BV41" t="s">
        <v>200</v>
      </c>
      <c r="BW41" t="s">
        <v>201</v>
      </c>
      <c r="BX41" t="s">
        <v>202</v>
      </c>
      <c r="BY41" t="s">
        <v>203</v>
      </c>
      <c r="BZ41" t="s">
        <v>204</v>
      </c>
      <c r="CA41" t="s">
        <v>205</v>
      </c>
      <c r="CB41" t="s">
        <v>206</v>
      </c>
      <c r="CC41" t="s">
        <v>207</v>
      </c>
      <c r="CD41" t="s">
        <v>135</v>
      </c>
      <c r="CE41" t="s">
        <v>211</v>
      </c>
      <c r="CF41" t="s">
        <v>137</v>
      </c>
      <c r="CG41" t="s">
        <v>143</v>
      </c>
      <c r="CH41" t="s">
        <v>212</v>
      </c>
      <c r="CI41" t="s">
        <v>156</v>
      </c>
      <c r="CJ41" t="s">
        <v>162</v>
      </c>
      <c r="CK41" t="s">
        <v>175</v>
      </c>
      <c r="CL41" t="s">
        <v>182</v>
      </c>
      <c r="CM41" t="s">
        <v>195</v>
      </c>
      <c r="CN41" t="s">
        <v>252</v>
      </c>
      <c r="CO41" t="s">
        <v>213</v>
      </c>
      <c r="CP41" t="s">
        <v>214</v>
      </c>
      <c r="CQ41" t="s">
        <v>215</v>
      </c>
    </row>
    <row r="42" spans="1:95" ht="18" customHeight="1" outlineLevel="1">
      <c r="B42">
        <f>$B$4</f>
        <v>0</v>
      </c>
      <c r="C42">
        <f>$C$4</f>
        <v>0</v>
      </c>
      <c r="D42">
        <f>C$2</f>
        <v>0</v>
      </c>
      <c r="E42">
        <f>D$2</f>
        <v>0</v>
      </c>
      <c r="F42">
        <f>E$2</f>
        <v>0</v>
      </c>
      <c r="G42">
        <f>$D$4</f>
        <v>1</v>
      </c>
      <c r="H42" t="e">
        <f>$E$4</f>
        <v>#N/A</v>
      </c>
      <c r="I42" t="str">
        <f>$F$4</f>
        <v>自宅通学</v>
      </c>
      <c r="J42" t="str">
        <f>$G$4</f>
        <v>非該当</v>
      </c>
      <c r="K42" t="str">
        <f>$H$4</f>
        <v>不明</v>
      </c>
      <c r="L42" t="str">
        <f>$I$4</f>
        <v>不明</v>
      </c>
      <c r="M42" t="str">
        <f>$J$4</f>
        <v>非該当</v>
      </c>
      <c r="N42" t="str">
        <f>$K$4</f>
        <v>無</v>
      </c>
      <c r="O42" t="str">
        <f>$L$4</f>
        <v>不明</v>
      </c>
      <c r="P42" t="e" vm="2">
        <f>IF(C$10="","",C$10)</f>
        <v>#VALUE!</v>
      </c>
      <c r="Q42" t="str">
        <f>IF(D$10="","",D$10)</f>
        <v/>
      </c>
      <c r="R42">
        <f>IF(E$10="",0,E$10)</f>
        <v>0</v>
      </c>
      <c r="S42">
        <f>IF(F$10="",0,F$10)</f>
        <v>0</v>
      </c>
      <c r="T42">
        <f>IF(G$10="",0,G$10)</f>
        <v>0</v>
      </c>
      <c r="U42" t="str">
        <f>IF(C$12="","",C$12)</f>
        <v/>
      </c>
      <c r="V42" t="str">
        <f>IF(D$12="","",D$12)</f>
        <v/>
      </c>
      <c r="W42">
        <f>IF(E$12="",0,E$12)</f>
        <v>0</v>
      </c>
      <c r="X42">
        <f t="shared" ref="X42:Y42" si="0">IF(F$12="",0,F$12)</f>
        <v>0</v>
      </c>
      <c r="Y42">
        <f t="shared" si="0"/>
        <v>0</v>
      </c>
      <c r="Z42" t="str">
        <f>IF(C$14="","",C$14)</f>
        <v/>
      </c>
      <c r="AA42" t="str">
        <f>IF(D$14="","",D$14)</f>
        <v/>
      </c>
      <c r="AB42">
        <f>IF(E$14="",0,E$14)</f>
        <v>0</v>
      </c>
      <c r="AC42">
        <f t="shared" ref="AC42:AD42" si="1">IF(F$14="",0,F$14)</f>
        <v>0</v>
      </c>
      <c r="AD42">
        <f t="shared" si="1"/>
        <v>0</v>
      </c>
      <c r="AE42" t="str">
        <f>IF(C$16="","",C$16)</f>
        <v/>
      </c>
      <c r="AF42" t="str">
        <f>IF(D$16="","",D$16)</f>
        <v/>
      </c>
      <c r="AG42">
        <f>IF(E$16="",0,E$16)</f>
        <v>0</v>
      </c>
      <c r="AH42">
        <f t="shared" ref="AH42:AI42" si="2">IF(F$16="",0,F$16)</f>
        <v>0</v>
      </c>
      <c r="AI42">
        <f t="shared" si="2"/>
        <v>0</v>
      </c>
      <c r="AJ42" t="str">
        <f>IF(C$18="","",C$18)</f>
        <v/>
      </c>
      <c r="AK42" t="str">
        <f>IF(D$18="","",D$18)</f>
        <v/>
      </c>
      <c r="AL42">
        <f>IF(E$18="",0,E$18)</f>
        <v>0</v>
      </c>
      <c r="AM42">
        <f t="shared" ref="AM42:AN42" si="3">IF(F$18="",0,F$18)</f>
        <v>0</v>
      </c>
      <c r="AN42">
        <f t="shared" si="3"/>
        <v>0</v>
      </c>
      <c r="AO42" t="str">
        <f>IF(C$20="","",C$20)</f>
        <v/>
      </c>
      <c r="AP42" t="str">
        <f>IF(D$20="","",D$20)</f>
        <v/>
      </c>
      <c r="AQ42">
        <f>IF(E$20="",0,E$20)</f>
        <v>0</v>
      </c>
      <c r="AR42">
        <f t="shared" ref="AR42:AS42" si="4">IF(F$20="",0,F$20)</f>
        <v>0</v>
      </c>
      <c r="AS42">
        <f t="shared" si="4"/>
        <v>0</v>
      </c>
      <c r="AT42" t="str">
        <f>IF(C$24="","",C$24)</f>
        <v/>
      </c>
      <c r="AU42" t="str">
        <f>IF(D$24="","",D$24)</f>
        <v/>
      </c>
      <c r="AV42" t="str">
        <f>IF(E$24="","",E$24)</f>
        <v/>
      </c>
      <c r="AW42" t="str">
        <f>IF(F$24="","",F$24)</f>
        <v/>
      </c>
      <c r="AX42" t="str">
        <f>IF(G$24="","",G$24)</f>
        <v/>
      </c>
      <c r="AY42">
        <f>IF(H$24="",0,H$24)</f>
        <v>0</v>
      </c>
      <c r="AZ42" t="str">
        <f>IF(C$26="","",C$26)</f>
        <v/>
      </c>
      <c r="BA42" t="str">
        <f>IF(D$26="","",D$26)</f>
        <v/>
      </c>
      <c r="BB42" t="str">
        <f>IF(E$26="","",E$26)</f>
        <v/>
      </c>
      <c r="BC42" t="str">
        <f>IF(F$26="","",F$26)</f>
        <v/>
      </c>
      <c r="BD42" t="str">
        <f>IF(G$26="","",G$26)</f>
        <v/>
      </c>
      <c r="BE42">
        <f>IF(H$26="",0,H$26)</f>
        <v>0</v>
      </c>
      <c r="BF42" t="str">
        <f>IF(C$28="","",C$28)</f>
        <v/>
      </c>
      <c r="BG42" t="str">
        <f>IF(D$28="","",D$28)</f>
        <v/>
      </c>
      <c r="BH42" t="str">
        <f>IF(E$28="","",E$28)</f>
        <v/>
      </c>
      <c r="BI42" t="str">
        <f>IF(F$28="","",F$28)</f>
        <v/>
      </c>
      <c r="BJ42" t="str">
        <f>IF(G$28="","",G$28)</f>
        <v/>
      </c>
      <c r="BK42">
        <f>IF(H$28="",0,H$28)</f>
        <v>0</v>
      </c>
      <c r="BL42" t="str">
        <f>IF(C$30="","",C$30)</f>
        <v/>
      </c>
      <c r="BM42" t="str">
        <f>IF(D$30="","",D$30)</f>
        <v/>
      </c>
      <c r="BN42" t="str">
        <f>IF(E$30="","",E$30)</f>
        <v/>
      </c>
      <c r="BO42" t="str">
        <f>IF(F$30="","",F$30)</f>
        <v/>
      </c>
      <c r="BP42" t="str">
        <f>IF(G$30="","",G$30)</f>
        <v/>
      </c>
      <c r="BQ42">
        <f>IF(H$30="",0,H$30)</f>
        <v>0</v>
      </c>
      <c r="BR42" t="str">
        <f>IF(C$32="","",C$32)</f>
        <v/>
      </c>
      <c r="BS42" t="str">
        <f>IF(D$32="","",D$32)</f>
        <v/>
      </c>
      <c r="BT42" t="str">
        <f>IF(E$32="","",E$32)</f>
        <v/>
      </c>
      <c r="BU42" t="str">
        <f>IF(F$32="","",F$32)</f>
        <v/>
      </c>
      <c r="BV42" t="str">
        <f>IF(G$32="","",G$32)</f>
        <v/>
      </c>
      <c r="BW42">
        <f>IF(H$32="",0,H$32)</f>
        <v>0</v>
      </c>
      <c r="BX42" t="str">
        <f>IF(C$34="","",C$34)</f>
        <v/>
      </c>
      <c r="BY42" t="str">
        <f>IF(D$34="","",D$34)</f>
        <v/>
      </c>
      <c r="BZ42" t="str">
        <f>IF(E$34="","",E$34)</f>
        <v/>
      </c>
      <c r="CA42" t="str">
        <f>IF(F$34="","",F$34)</f>
        <v/>
      </c>
      <c r="CB42" t="str">
        <f>IF(G$34="","",G$34)</f>
        <v/>
      </c>
      <c r="CC42">
        <f>IF(H$34="",0,H$34)</f>
        <v>0</v>
      </c>
      <c r="CD42" s="72">
        <f>I$10</f>
        <v>280000</v>
      </c>
      <c r="CE42" s="72">
        <f>IF(J$10="",0,J$10)</f>
        <v>0</v>
      </c>
      <c r="CF42" s="72" t="str">
        <f>K$10</f>
        <v/>
      </c>
      <c r="CG42" s="72">
        <f>IF($I$12="","",$I$12)</f>
        <v>0</v>
      </c>
      <c r="CH42" s="72">
        <f>IF($I$14="","",$I$14)</f>
        <v>0</v>
      </c>
      <c r="CI42" s="72">
        <f>IF($I$16="","",$I$16)</f>
        <v>0</v>
      </c>
      <c r="CJ42" s="73">
        <f>IF($I$18="","",$I$18)</f>
        <v>0</v>
      </c>
      <c r="CK42" s="72">
        <f>$J$24</f>
        <v>0</v>
      </c>
      <c r="CL42" s="72">
        <f>$J$27</f>
        <v>280000</v>
      </c>
      <c r="CM42" s="72">
        <f>$J$30</f>
        <v>0</v>
      </c>
      <c r="CN42" s="72" t="e">
        <f>$J$33</f>
        <v>#N/A</v>
      </c>
      <c r="CO42" t="str">
        <f>LEFT($A$1,7)</f>
        <v>R8前期入学料</v>
      </c>
      <c r="CP42" s="74">
        <f>$L$27</f>
        <v>0</v>
      </c>
      <c r="CQ42" t="str">
        <f>IF($CM$9="","",$CM$9)</f>
        <v/>
      </c>
    </row>
  </sheetData>
  <sheetProtection selectLockedCells="1"/>
  <mergeCells count="1">
    <mergeCell ref="CM9:CQ11"/>
  </mergeCells>
  <phoneticPr fontId="2"/>
  <conditionalFormatting sqref="E3">
    <cfRule type="expression" dxfId="0" priority="1">
      <formula>COUNTIF(#REF!,"TRUE")&gt;=2</formula>
    </cfRule>
  </conditionalFormatting>
  <dataValidations disablePrompts="1" count="3">
    <dataValidation type="whole" showInputMessage="1" showErrorMessage="1" error="無効な値です" sqref="D4" xr:uid="{9BF25CA0-47ED-4227-9DF0-6448BCBB5FE1}">
      <formula1>1</formula1>
      <formula2>8</formula2>
    </dataValidation>
    <dataValidation type="whole" allowBlank="1" showInputMessage="1" showErrorMessage="1" error="主たる家計支持者の別居等に係る支出の控除上限は\710,000です。" sqref="I12" xr:uid="{B34C437D-98FE-492D-BD56-3875135AFF05}">
      <formula1>0</formula1>
      <formula2>710000</formula2>
    </dataValidation>
    <dataValidation type="whole" operator="lessThan" allowBlank="1" showInputMessage="1" showErrorMessage="1" sqref="E10 E18 E20 E12 E16 E14" xr:uid="{C98AB19E-B496-4E64-B0D7-E0A74D8331D7}">
      <formula1>23000000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7853F-FC28-49B6-B2B5-D5FB3BDAA057}">
  <dimension ref="A1:BL2"/>
  <sheetViews>
    <sheetView zoomScale="70" zoomScaleNormal="70" workbookViewId="0"/>
  </sheetViews>
  <sheetFormatPr defaultRowHeight="17.649999999999999"/>
  <cols>
    <col min="1" max="1" width="13.6875" customWidth="1"/>
    <col min="2" max="2" width="11.375" customWidth="1"/>
    <col min="3" max="3" width="20.1875" customWidth="1"/>
    <col min="4" max="4" width="11.875" customWidth="1"/>
    <col min="5" max="5" width="17.1875" bestFit="1" customWidth="1"/>
    <col min="6" max="6" width="17.5" bestFit="1" customWidth="1"/>
    <col min="7" max="7" width="21.125" customWidth="1"/>
    <col min="8" max="8" width="17.1875" customWidth="1"/>
    <col min="9" max="9" width="17.1875" bestFit="1" customWidth="1"/>
    <col min="10" max="10" width="16.1875" customWidth="1"/>
    <col min="11" max="11" width="16.875" customWidth="1"/>
    <col min="12" max="12" width="15" customWidth="1"/>
    <col min="13" max="13" width="17.625" customWidth="1"/>
    <col min="14" max="14" width="9" customWidth="1"/>
    <col min="15" max="15" width="17.1875" customWidth="1"/>
    <col min="16" max="16" width="11" customWidth="1"/>
    <col min="17" max="17" width="17.5" customWidth="1"/>
    <col min="18" max="19" width="11" customWidth="1"/>
    <col min="20" max="20" width="9" customWidth="1"/>
    <col min="21" max="22" width="11" customWidth="1"/>
    <col min="23" max="23" width="9" customWidth="1"/>
    <col min="24" max="25" width="11" customWidth="1"/>
    <col min="26" max="26" width="9" customWidth="1"/>
    <col min="27" max="28" width="11" customWidth="1"/>
    <col min="29" max="29" width="9.125" customWidth="1"/>
    <col min="30" max="32" width="11" customWidth="1"/>
    <col min="33" max="33" width="9" customWidth="1"/>
    <col min="34" max="34" width="9.125" customWidth="1"/>
    <col min="35" max="37" width="11" customWidth="1"/>
    <col min="38" max="38" width="9" customWidth="1"/>
    <col min="39" max="39" width="9.125" customWidth="1"/>
    <col min="40" max="42" width="11" customWidth="1"/>
    <col min="43" max="43" width="9" customWidth="1"/>
    <col min="44" max="44" width="9.125" customWidth="1"/>
    <col min="45" max="47" width="11" customWidth="1"/>
    <col min="48" max="48" width="9" customWidth="1"/>
    <col min="49" max="49" width="9.125" customWidth="1"/>
    <col min="50" max="52" width="11" customWidth="1"/>
    <col min="53" max="53" width="9" customWidth="1"/>
    <col min="54" max="54" width="9.125" customWidth="1"/>
    <col min="55" max="57" width="11" customWidth="1"/>
    <col min="58" max="58" width="9" customWidth="1"/>
    <col min="59" max="59" width="32.3125" customWidth="1"/>
    <col min="60" max="60" width="18.875" customWidth="1"/>
    <col min="61" max="61" width="17.375" customWidth="1"/>
    <col min="62" max="62" width="10" customWidth="1"/>
    <col min="63" max="63" width="11.875" customWidth="1"/>
    <col min="64" max="64" width="10" customWidth="1"/>
    <col min="65" max="80" width="9" customWidth="1"/>
    <col min="81" max="81" width="9.875" customWidth="1"/>
    <col min="82" max="84" width="9" customWidth="1"/>
    <col min="85" max="85" width="9.875" customWidth="1"/>
    <col min="86" max="87" width="9" customWidth="1"/>
    <col min="88" max="90" width="11.5" customWidth="1"/>
    <col min="91" max="91" width="15.625" customWidth="1"/>
    <col min="92" max="93" width="11.875" customWidth="1"/>
    <col min="94" max="95" width="10" customWidth="1"/>
  </cols>
  <sheetData>
    <row r="1" spans="1:64">
      <c r="A1" t="s">
        <v>255</v>
      </c>
      <c r="B1" t="s">
        <v>115</v>
      </c>
      <c r="C1" t="s">
        <v>116</v>
      </c>
      <c r="D1" t="s">
        <v>208</v>
      </c>
      <c r="E1" t="s">
        <v>210</v>
      </c>
      <c r="F1" t="s">
        <v>117</v>
      </c>
      <c r="G1" t="s">
        <v>118</v>
      </c>
      <c r="H1" t="s">
        <v>92</v>
      </c>
      <c r="I1" t="s">
        <v>136</v>
      </c>
      <c r="J1" t="s">
        <v>122</v>
      </c>
      <c r="K1" t="s">
        <v>130</v>
      </c>
      <c r="L1" t="s">
        <v>131</v>
      </c>
      <c r="M1" t="s">
        <v>132</v>
      </c>
      <c r="N1" t="s">
        <v>138</v>
      </c>
      <c r="O1" t="s">
        <v>139</v>
      </c>
      <c r="P1" t="s">
        <v>140</v>
      </c>
      <c r="Q1" t="s">
        <v>145</v>
      </c>
      <c r="R1" t="s">
        <v>146</v>
      </c>
      <c r="S1" t="s">
        <v>147</v>
      </c>
      <c r="T1" t="s">
        <v>151</v>
      </c>
      <c r="U1" t="s">
        <v>152</v>
      </c>
      <c r="V1" t="s">
        <v>153</v>
      </c>
      <c r="W1" t="s">
        <v>157</v>
      </c>
      <c r="X1" t="s">
        <v>158</v>
      </c>
      <c r="Y1" t="s">
        <v>159</v>
      </c>
      <c r="Z1" t="s">
        <v>163</v>
      </c>
      <c r="AA1" t="s">
        <v>164</v>
      </c>
      <c r="AB1" t="s">
        <v>165</v>
      </c>
      <c r="AC1" t="s">
        <v>169</v>
      </c>
      <c r="AD1" t="s">
        <v>170</v>
      </c>
      <c r="AE1" t="s">
        <v>171</v>
      </c>
      <c r="AF1" t="s">
        <v>172</v>
      </c>
      <c r="AG1" t="s">
        <v>173</v>
      </c>
      <c r="AH1" t="s">
        <v>176</v>
      </c>
      <c r="AI1" t="s">
        <v>177</v>
      </c>
      <c r="AJ1" t="s">
        <v>178</v>
      </c>
      <c r="AK1" t="s">
        <v>179</v>
      </c>
      <c r="AL1" t="s">
        <v>180</v>
      </c>
      <c r="AM1" t="s">
        <v>183</v>
      </c>
      <c r="AN1" t="s">
        <v>184</v>
      </c>
      <c r="AO1" t="s">
        <v>185</v>
      </c>
      <c r="AP1" t="s">
        <v>186</v>
      </c>
      <c r="AQ1" t="s">
        <v>187</v>
      </c>
      <c r="AR1" t="s">
        <v>189</v>
      </c>
      <c r="AS1" t="s">
        <v>190</v>
      </c>
      <c r="AT1" t="s">
        <v>191</v>
      </c>
      <c r="AU1" t="s">
        <v>192</v>
      </c>
      <c r="AV1" t="s">
        <v>193</v>
      </c>
      <c r="AW1" t="s">
        <v>196</v>
      </c>
      <c r="AX1" t="s">
        <v>197</v>
      </c>
      <c r="AY1" t="s">
        <v>198</v>
      </c>
      <c r="AZ1" t="s">
        <v>199</v>
      </c>
      <c r="BA1" t="s">
        <v>200</v>
      </c>
      <c r="BB1" t="s">
        <v>202</v>
      </c>
      <c r="BC1" t="s">
        <v>203</v>
      </c>
      <c r="BD1" t="s">
        <v>204</v>
      </c>
      <c r="BE1" t="s">
        <v>205</v>
      </c>
      <c r="BF1" t="s">
        <v>206</v>
      </c>
      <c r="BG1" t="s">
        <v>143</v>
      </c>
      <c r="BH1" t="s">
        <v>256</v>
      </c>
      <c r="BI1" t="s">
        <v>156</v>
      </c>
      <c r="BJ1" t="s">
        <v>162</v>
      </c>
      <c r="BK1" t="s">
        <v>213</v>
      </c>
      <c r="BL1" t="s">
        <v>215</v>
      </c>
    </row>
    <row r="2" spans="1:64" s="75" customFormat="1">
      <c r="A2" s="75" t="s">
        <v>259</v>
      </c>
      <c r="B2" s="76"/>
      <c r="C2" s="75">
        <f>様式1!C12</f>
        <v>0</v>
      </c>
      <c r="D2" s="75">
        <f>様式1!C11</f>
        <v>0</v>
      </c>
      <c r="E2" s="75">
        <f>様式1!J11</f>
        <v>0</v>
      </c>
      <c r="F2" s="76">
        <f>様式2!D12</f>
        <v>1</v>
      </c>
      <c r="G2" s="76" t="e">
        <f>_xlfn.XLOOKUP(様式1!E16,マスターデータ!B21:B22,マスターデータ!A21:A22)</f>
        <v>#N/A</v>
      </c>
      <c r="H2" s="76" t="str">
        <f>_xlfn.XLOOKUP(様式1_家庭状況!O16,マスターデータ!B61,マスターデータ!A61)</f>
        <v>自宅通学</v>
      </c>
      <c r="I2" s="76" t="s">
        <v>216</v>
      </c>
      <c r="J2" s="76" t="s">
        <v>216</v>
      </c>
      <c r="K2" s="76" t="e" vm="2">
        <f>IF(家計状況集計シート!E2="","",家計状況集計シート!E2)</f>
        <v>#VALUE!</v>
      </c>
      <c r="L2" s="76" t="str">
        <f>IF(家計状況集計シート!F2="","",家計状況集計シート!F2)</f>
        <v/>
      </c>
      <c r="M2" s="76" t="str">
        <f>IF(家計状況集計シート!G2="","",家計状況集計シート!G2)</f>
        <v/>
      </c>
      <c r="N2" s="76" t="str">
        <f>IF(家計状況集計シート!E3="","",家計状況集計シート!E3)</f>
        <v/>
      </c>
      <c r="O2" s="76" t="str">
        <f>IF(家計状況集計シート!F3="","",家計状況集計シート!F3)</f>
        <v/>
      </c>
      <c r="P2" s="76" t="str">
        <f>IF(家計状況集計シート!G3="","",家計状況集計シート!G3)</f>
        <v/>
      </c>
      <c r="Q2" s="76" t="str">
        <f>IF(家計状況集計シート!E4="","",家計状況集計シート!E4)</f>
        <v/>
      </c>
      <c r="R2" s="76" t="str">
        <f>IF(家計状況集計シート!F4="","",家計状況集計シート!F4)</f>
        <v/>
      </c>
      <c r="S2" s="76" t="str">
        <f>IF(家計状況集計シート!G4="","",家計状況集計シート!G4)</f>
        <v/>
      </c>
      <c r="T2" s="76"/>
      <c r="U2" s="76"/>
      <c r="V2" s="76"/>
      <c r="W2" s="76"/>
      <c r="X2" s="76"/>
      <c r="Y2" s="76"/>
      <c r="Z2" s="76"/>
      <c r="AA2" s="76"/>
      <c r="AB2" s="76"/>
      <c r="AC2" s="76" t="str">
        <f>IF(様式1_家庭状況!E17="","",様式1_家庭状況!E17)</f>
        <v/>
      </c>
      <c r="AD2" s="76" t="str">
        <f>_xlfn.XLOOKUP(様式1_家庭状況!O17,マスターデータ!B61,マスターデータ!A61,"",0)</f>
        <v/>
      </c>
      <c r="AE2" s="76" t="str">
        <f>IF(様式1_家庭状況!I17="","",様式1_家庭状況!I17)</f>
        <v/>
      </c>
      <c r="AF2" s="76" t="str">
        <f>IF(様式1_家庭状況!M17="","",様式1_家庭状況!M17)</f>
        <v/>
      </c>
      <c r="AG2" s="76" t="str">
        <f>IF(様式1_家庭状況!N17="","",様式1_家庭状況!N17)</f>
        <v/>
      </c>
      <c r="AH2" s="76" t="str">
        <f>IF(様式1_家庭状況!E18="","",様式1_家庭状況!E18)</f>
        <v/>
      </c>
      <c r="AI2" s="76" t="str">
        <f>_xlfn.XLOOKUP(様式1_家庭状況!O18,マスターデータ!B61,マスターデータ!A61,"",0)</f>
        <v/>
      </c>
      <c r="AJ2" s="76" t="str">
        <f>IF(様式1_家庭状況!I18="","",様式1_家庭状況!I18)</f>
        <v/>
      </c>
      <c r="AK2" s="76" t="str">
        <f>IF(様式1_家庭状況!M18="","",様式1_家庭状況!M18)</f>
        <v/>
      </c>
      <c r="AL2" s="76" t="str">
        <f>IF(様式1_家庭状況!N18="","",様式1_家庭状況!N18)</f>
        <v/>
      </c>
      <c r="AM2" s="76" t="str">
        <f>IF(様式1_家庭状況!E19="","",様式1_家庭状況!E19)</f>
        <v/>
      </c>
      <c r="AN2" s="76" t="str">
        <f>_xlfn.XLOOKUP(様式1_家庭状況!O19,マスターデータ!B61,マスターデータ!A61,"",0)</f>
        <v/>
      </c>
      <c r="AO2" s="76" t="str">
        <f>IF(様式1_家庭状況!I19="","",様式1_家庭状況!I19)</f>
        <v/>
      </c>
      <c r="AP2" s="76" t="str">
        <f>IF(様式1_家庭状況!M19="","",様式1_家庭状況!M19)</f>
        <v/>
      </c>
      <c r="AQ2" s="76" t="str">
        <f>IF(様式1_家庭状況!N19="","",様式1_家庭状況!N19)</f>
        <v/>
      </c>
      <c r="AR2" s="76" t="str">
        <f>IF(様式1_家庭状況!E20="","",様式1_家庭状況!E20)</f>
        <v/>
      </c>
      <c r="AS2" s="76" t="str">
        <f>_xlfn.XLOOKUP(様式1_家庭状況!O20,マスターデータ!B61,マスターデータ!A61,"",0)</f>
        <v/>
      </c>
      <c r="AT2" s="76" t="str">
        <f>IF(様式1_家庭状況!I20="","",様式1_家庭状況!I20)</f>
        <v/>
      </c>
      <c r="AU2" s="76" t="str">
        <f>IF(様式1_家庭状況!M20="","",様式1_家庭状況!M20)</f>
        <v/>
      </c>
      <c r="AV2" s="76" t="str">
        <f>IF(様式1_家庭状況!N20="","",様式1_家庭状況!N20)</f>
        <v/>
      </c>
      <c r="AW2" s="76" t="str">
        <f>IF(様式1_家庭状況!E21="","",様式1_家庭状況!E21)</f>
        <v/>
      </c>
      <c r="AX2" s="76" t="str">
        <f>_xlfn.XLOOKUP(様式1_家庭状況!O21,マスターデータ!B61,マスターデータ!A61,"",0)</f>
        <v/>
      </c>
      <c r="AY2" s="76" t="str">
        <f>IF(様式1_家庭状況!I21="","",様式1_家庭状況!I21)</f>
        <v/>
      </c>
      <c r="AZ2" s="76" t="str">
        <f>IF(様式1_家庭状況!M21="","",様式1_家庭状況!M21)</f>
        <v/>
      </c>
      <c r="BA2" s="76" t="str">
        <f>IF(様式1_家庭状況!N21="","",様式1_家庭状況!N21)</f>
        <v/>
      </c>
      <c r="BB2" s="76" t="str">
        <f>IF(様式1_家庭状況!E22="","",様式1_家庭状況!E22)</f>
        <v/>
      </c>
      <c r="BC2" s="76" t="str">
        <f>_xlfn.XLOOKUP(様式1_家庭状況!O22,マスターデータ!B61,マスターデータ!A61,"",0)</f>
        <v/>
      </c>
      <c r="BD2" s="76" t="str">
        <f>IF(様式1_家庭状況!I22="","",様式1_家庭状況!I22)</f>
        <v/>
      </c>
      <c r="BE2" s="76" t="str">
        <f>IF(様式1_家庭状況!M22="","",様式1_家庭状況!M22)</f>
        <v/>
      </c>
      <c r="BF2" s="76" t="str">
        <f>IF(様式1_家庭状況!N22="","",様式1_家庭状況!N22)</f>
        <v/>
      </c>
      <c r="BG2" s="76">
        <v>0</v>
      </c>
      <c r="BH2" s="76">
        <v>0</v>
      </c>
      <c r="BI2" s="76">
        <v>0</v>
      </c>
      <c r="BJ2" s="76">
        <v>0</v>
      </c>
      <c r="BK2" s="75" t="str">
        <f>マスターデータ!E2</f>
        <v>R8前期</v>
      </c>
    </row>
  </sheetData>
  <sheetProtection selectLockedCells="1"/>
  <phoneticPr fontId="2"/>
  <dataValidations count="3">
    <dataValidation type="whole" operator="lessThan" allowBlank="1" showInputMessage="1" showErrorMessage="1" sqref="M2 Y2 AB2 P2 V2 S2" xr:uid="{F4996E87-810E-437A-9324-0C08ECD43C0F}">
      <formula1>23000000</formula1>
    </dataValidation>
    <dataValidation type="whole" allowBlank="1" showInputMessage="1" showErrorMessage="1" error="主たる家計支持者の別居等に係る支出の控除上限は\710,000です。" sqref="BG2" xr:uid="{5973BC15-877A-4904-BD51-C5DA29550285}">
      <formula1>0</formula1>
      <formula2>710000</formula2>
    </dataValidation>
    <dataValidation type="whole" showInputMessage="1" showErrorMessage="1" error="無効な値です" sqref="F2" xr:uid="{A5B16B39-25B4-4545-B4AD-341FABFAC65F}">
      <formula1>1</formula1>
      <formula2>8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3</vt:i4>
      </vt:variant>
    </vt:vector>
  </HeadingPairs>
  <TitlesOfParts>
    <vt:vector size="11" baseType="lpstr">
      <vt:lpstr>様式1</vt:lpstr>
      <vt:lpstr>様式1_家庭状況</vt:lpstr>
      <vt:lpstr>様式2</vt:lpstr>
      <vt:lpstr>以降非表示、ブック保護→</vt:lpstr>
      <vt:lpstr>マスターデータ</vt:lpstr>
      <vt:lpstr>家計状況集計シート</vt:lpstr>
      <vt:lpstr>入学料入力シート</vt:lpstr>
      <vt:lpstr>申請者データ</vt:lpstr>
      <vt:lpstr>様式1!Print_Area</vt:lpstr>
      <vt:lpstr>様式1_家庭状況!Print_Area</vt:lpstr>
      <vt:lpstr>様式2!Print_Area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mitgaku33</dc:creator>
  <cp:lastModifiedBy>mitgaku02</cp:lastModifiedBy>
  <cp:lastPrinted>2026-01-17T08:14:44Z</cp:lastPrinted>
  <dcterms:created xsi:type="dcterms:W3CDTF">2021-12-23T04:19:15Z</dcterms:created>
  <dcterms:modified xsi:type="dcterms:W3CDTF">2026-01-22T06:13:29Z</dcterms:modified>
</cp:coreProperties>
</file>